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UCC - 2024\PLANILHA ENVIADA PARA PUBLICAÇÃO - LAI\"/>
    </mc:Choice>
  </mc:AlternateContent>
  <xr:revisionPtr revIDLastSave="0" documentId="13_ncr:1_{ACB0655D-7548-4BD4-93DE-753A19E346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atos Encerrados" sheetId="2" r:id="rId1"/>
    <sheet name="Contratos Vigentes" sheetId="1" r:id="rId2"/>
    <sheet name="Plan1" sheetId="3" state="hidden" r:id="rId3"/>
  </sheets>
  <definedNames>
    <definedName name="_xlnm._FilterDatabase" localSheetId="0" hidden="1">'Contratos Encerrados'!$B$9:$R$134</definedName>
    <definedName name="_xlnm._FilterDatabase" localSheetId="1" hidden="1">'Contratos Vigentes'!$B$8:$W$62</definedName>
  </definedNames>
  <calcPr calcId="191029"/>
</workbook>
</file>

<file path=xl/calcChain.xml><?xml version="1.0" encoding="utf-8"?>
<calcChain xmlns="http://schemas.openxmlformats.org/spreadsheetml/2006/main">
  <c r="L14" i="1" l="1"/>
  <c r="K14" i="1"/>
  <c r="R49" i="1"/>
  <c r="R150" i="2"/>
  <c r="R151" i="2"/>
  <c r="R55" i="1"/>
  <c r="H18" i="2"/>
  <c r="H19" i="2"/>
  <c r="R56" i="1"/>
  <c r="R54" i="1"/>
  <c r="R53" i="1"/>
  <c r="R149" i="2"/>
  <c r="R51" i="1"/>
  <c r="R50" i="1"/>
  <c r="R148" i="2"/>
  <c r="R48" i="1"/>
  <c r="R46" i="1"/>
  <c r="R58" i="1"/>
  <c r="R44" i="1"/>
  <c r="R52" i="1"/>
  <c r="R147" i="2"/>
  <c r="R40" i="1"/>
  <c r="L145" i="2"/>
  <c r="R145" i="2"/>
  <c r="R43" i="1"/>
  <c r="R45" i="1"/>
  <c r="R16" i="1"/>
  <c r="L16" i="1"/>
  <c r="L49" i="1"/>
  <c r="R36" i="1"/>
  <c r="R144" i="2"/>
  <c r="R35" i="1"/>
  <c r="R143" i="2"/>
  <c r="L142" i="2"/>
  <c r="R142" i="2"/>
  <c r="R139" i="2"/>
  <c r="R140" i="2"/>
  <c r="R141" i="2"/>
  <c r="R42" i="1"/>
  <c r="R39" i="1"/>
  <c r="R37" i="1"/>
  <c r="R34" i="1"/>
  <c r="R33" i="1"/>
  <c r="R138" i="2"/>
  <c r="R31" i="1"/>
  <c r="R137" i="2"/>
  <c r="R32" i="1"/>
  <c r="R57" i="1"/>
  <c r="R30" i="1"/>
  <c r="R41" i="1"/>
  <c r="R29" i="1"/>
  <c r="R26" i="1"/>
  <c r="R27" i="1"/>
  <c r="L12" i="1"/>
  <c r="R25" i="1"/>
  <c r="R22" i="1"/>
  <c r="R19" i="1"/>
  <c r="R24" i="1"/>
  <c r="K24" i="1"/>
  <c r="K27" i="1"/>
  <c r="L27" i="1"/>
  <c r="R28" i="1"/>
  <c r="R23" i="1"/>
  <c r="R133" i="2"/>
  <c r="K134" i="2"/>
  <c r="R134" i="2"/>
  <c r="R21" i="1"/>
  <c r="R20" i="1"/>
  <c r="R18" i="1"/>
  <c r="R17" i="1"/>
  <c r="R132" i="2"/>
  <c r="L19" i="1"/>
  <c r="R15" i="1" l="1"/>
  <c r="R14" i="1"/>
  <c r="R127" i="2"/>
  <c r="G10" i="3"/>
  <c r="G9" i="3"/>
  <c r="G8" i="3"/>
  <c r="R129" i="2"/>
  <c r="R128" i="2"/>
  <c r="K128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12" i="1"/>
  <c r="R11" i="1"/>
  <c r="R59" i="1"/>
  <c r="R13" i="1"/>
  <c r="R10" i="1"/>
  <c r="R9" i="1"/>
  <c r="K45" i="1"/>
  <c r="K37" i="1"/>
  <c r="L37" i="1" s="1"/>
  <c r="K57" i="1"/>
  <c r="K23" i="1"/>
  <c r="K22" i="1"/>
</calcChain>
</file>

<file path=xl/sharedStrings.xml><?xml version="1.0" encoding="utf-8"?>
<sst xmlns="http://schemas.openxmlformats.org/spreadsheetml/2006/main" count="2495" uniqueCount="1575">
  <si>
    <t>DADOS DA CONTRATAÇÃO</t>
  </si>
  <si>
    <t>DADOS FINANCEIRO</t>
  </si>
  <si>
    <t>VIGÊNCIA</t>
  </si>
  <si>
    <t>OUTRAS INFORMAÇÕES</t>
  </si>
  <si>
    <t>ITEM</t>
  </si>
  <si>
    <t>CONTRATO</t>
  </si>
  <si>
    <t>PA</t>
  </si>
  <si>
    <t>PREGÃO -ATA REGISTRO PREÇOS - DISPENSA - INEXIGIBILIDADE</t>
  </si>
  <si>
    <t>LEGISLAÇÃO APLICADA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</si>
  <si>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</si>
  <si>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</si>
  <si>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</si>
  <si>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</si>
  <si>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</si>
  <si>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</si>
  <si>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FINAL CONTRATO-ADITVO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</si>
  <si>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</si>
  <si>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</si>
  <si>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</si>
  <si>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</si>
  <si>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</si>
  <si>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</si>
  <si>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</si>
  <si>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005/2019</t>
  </si>
  <si>
    <t>166/2018</t>
  </si>
  <si>
    <t>PE 031/2018</t>
  </si>
  <si>
    <t>Lei nº 8.666/93</t>
  </si>
  <si>
    <t>MAXIFROTA</t>
  </si>
  <si>
    <t>CNPJ Nº 27.284.516/0001-61</t>
  </si>
  <si>
    <t>Manutenção preventiva e corretiva de veículos</t>
  </si>
  <si>
    <t>Até 10 dias úteis após apresentação da Nota Fiscal</t>
  </si>
  <si>
    <t>Depósito</t>
  </si>
  <si>
    <t>DEADM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</si>
  <si>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</si>
  <si>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</si>
  <si>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</si>
  <si>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</si>
  <si>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</si>
  <si>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</si>
  <si>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Contrato</t>
  </si>
  <si>
    <t>60 dias</t>
  </si>
  <si>
    <t>NUGEP</t>
  </si>
  <si>
    <t>Em: 05/12/2023 Edição: 230</t>
  </si>
  <si>
    <t>Contratação realizada para período certo e determinado.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</si>
  <si>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</si>
  <si>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</si>
  <si>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</si>
  <si>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</si>
  <si>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</si>
  <si>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</si>
  <si>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Até o dia 10 do mês subsequente a locação</t>
  </si>
  <si>
    <t>6º Aditivo</t>
  </si>
  <si>
    <t>VETOR SUL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</si>
  <si>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</si>
  <si>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</si>
  <si>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</si>
  <si>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</si>
  <si>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</si>
  <si>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</si>
  <si>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3º Aditivo</t>
  </si>
  <si>
    <t>DETI</t>
  </si>
  <si>
    <t xml:space="preserve">    Marcos Félix e                      Davi Amorim                   (Portaria nº 806/2021)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</si>
  <si>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</si>
  <si>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</si>
  <si>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</si>
  <si>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</si>
  <si>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</si>
  <si>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</si>
  <si>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5º Aditivo</t>
  </si>
  <si>
    <t>Em: 10/02/2023 Edição: 30</t>
  </si>
  <si>
    <t>002/2020</t>
  </si>
  <si>
    <t>428/2019</t>
  </si>
  <si>
    <t>PE 032/2019</t>
  </si>
  <si>
    <t>CNPJ Nº 16.995.360/0001-00</t>
  </si>
  <si>
    <t>Locação de rastreamento e monitoramento de veículos via satélite por GPS/GSM/GPRS</t>
  </si>
  <si>
    <t>Em: 24/02/2023 Edição: 38</t>
  </si>
  <si>
    <t>008/2022</t>
  </si>
  <si>
    <t>178/2021</t>
  </si>
  <si>
    <t>INEX 007/2021</t>
  </si>
  <si>
    <t>IMPRENSA NACIONAL (D.O.U.)</t>
  </si>
  <si>
    <t>CNPJ Nº 04.196.645/0001-00</t>
  </si>
  <si>
    <t>Publicações no DOU</t>
  </si>
  <si>
    <t>Aquisição de crédito</t>
  </si>
  <si>
    <t>Boleto Bancário</t>
  </si>
  <si>
    <t>2º Aditivo (1 de valor e 1 de prazo)</t>
  </si>
  <si>
    <t>Secretaria Geral</t>
  </si>
  <si>
    <t>046/2021</t>
  </si>
  <si>
    <t>DISP 003/2021</t>
  </si>
  <si>
    <t>CNPJ Nº 34.028.316/0001-37</t>
  </si>
  <si>
    <t>Postagem</t>
  </si>
  <si>
    <t>Dia 05 de cada mês</t>
  </si>
  <si>
    <t>2º Aditivo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</si>
  <si>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</si>
  <si>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</si>
  <si>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</si>
  <si>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</si>
  <si>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</si>
  <si>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</si>
  <si>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VETOR</t>
  </si>
  <si>
    <t>001/2022</t>
  </si>
  <si>
    <t>221/2022</t>
  </si>
  <si>
    <t>Adesão a Ata de RP 01/2021 Cofen                   (PE 23/2020)</t>
  </si>
  <si>
    <t>CNPJ Nº 37.994.043/0001-40</t>
  </si>
  <si>
    <t>Manutenção e Suporte Técnico ao Sistema de gestão contábil, financeira, almoxarifado e patrimônio</t>
  </si>
  <si>
    <t>1º Aditivo</t>
  </si>
  <si>
    <t>DEFIN</t>
  </si>
  <si>
    <t>007/2017</t>
  </si>
  <si>
    <t>003/2017</t>
  </si>
  <si>
    <t>PE 005/2017</t>
  </si>
  <si>
    <t>MAPFRE
 SEGUROS GERAIS S.A.</t>
  </si>
  <si>
    <t>CNPJ Nº 61.074.175/0001-38</t>
  </si>
  <si>
    <t>Seguro de 05 veículos oficiais (1 Frontier, 3 Ford Ka e 1 Ranger)</t>
  </si>
  <si>
    <t>Até 30 dias após emissão do boleto</t>
  </si>
  <si>
    <t>Boleto bancário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</si>
  <si>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</si>
  <si>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</si>
  <si>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</si>
  <si>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</si>
  <si>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</si>
  <si>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</si>
  <si>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</si>
  <si>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</si>
  <si>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</si>
  <si>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</si>
  <si>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>Em: 10/04/2023 Edição: 68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</si>
  <si>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</si>
  <si>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</si>
  <si>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</si>
  <si>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</si>
  <si>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</si>
  <si>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</si>
  <si>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024/2023</t>
  </si>
  <si>
    <t>140/2023</t>
  </si>
  <si>
    <t>DISP 021/2023</t>
  </si>
  <si>
    <t>Lei nº 14.133/2021</t>
  </si>
  <si>
    <t xml:space="preserve">SANTOLIN EXTINTORES LTDA </t>
  </si>
  <si>
    <t>Prestação de serviço de recarga, aquisição, instalação, e manutenção de extintores de incêndio e hidrantes de paredes, com substituição de peças, para atender as necessidades da Sede e das Subseções</t>
  </si>
  <si>
    <t>180 dias</t>
  </si>
  <si>
    <t>DEADM/UCM</t>
  </si>
  <si>
    <t>André dos Santos e            Matheus da Silva    (Portaria nº 1726/2023)</t>
  </si>
  <si>
    <t>Em: 31/10/2023 Edição: 207</t>
  </si>
  <si>
    <t>007/2023</t>
  </si>
  <si>
    <t>067/2023</t>
  </si>
  <si>
    <t>DISP 010/2023</t>
  </si>
  <si>
    <t>CNPJ Nº 11.850.527/0001-21</t>
  </si>
  <si>
    <t>Serviço de internet para Subseção de Jequié</t>
  </si>
  <si>
    <t>027/2023</t>
  </si>
  <si>
    <t>DISP 027/2023</t>
  </si>
  <si>
    <t>EFICAZ GESTÃO EM SAÚDE LTDA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</si>
  <si>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</si>
  <si>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</si>
  <si>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</si>
  <si>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</si>
  <si>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</si>
  <si>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</si>
  <si>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</si>
  <si>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DEIRC</t>
  </si>
  <si>
    <t>010/2023</t>
  </si>
  <si>
    <t>037/2023</t>
  </si>
  <si>
    <t>PE 008/2023</t>
  </si>
  <si>
    <t>SHEYLLA DE ANDRADE RIBEIRO SOUZA</t>
  </si>
  <si>
    <t>CNPJ Nº 27.959.470/0001-33</t>
  </si>
  <si>
    <t>009/2023</t>
  </si>
  <si>
    <t>012/2023</t>
  </si>
  <si>
    <t>DISP 006/2023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</si>
  <si>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</si>
  <si>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</si>
  <si>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</si>
  <si>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</si>
  <si>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>Em: 15/05/2023 Edição: 91</t>
  </si>
  <si>
    <t>010/2020</t>
  </si>
  <si>
    <t>174/2019</t>
  </si>
  <si>
    <t xml:space="preserve">PE 030/2019                 LOTE III - ARP 001/2019                  LOTE IV - ARP 001/2019 </t>
  </si>
  <si>
    <t>Lei 8.666/93</t>
  </si>
  <si>
    <t>CNPJ Nº 05.770.290/0001-76</t>
  </si>
  <si>
    <t>Impressão Códigos, Livretos e Blocos - LOTE III LEGISLAÇÃO BÁSICA Impressão Códigos, Livretos e Blocos - LOTE IV BLOCOS</t>
  </si>
  <si>
    <t>NUCOM</t>
  </si>
  <si>
    <t>Em: 20/06/2023 Edição: 115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</si>
  <si>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</si>
  <si>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</si>
  <si>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</si>
  <si>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</si>
  <si>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</si>
  <si>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</si>
  <si>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>011/2020</t>
  </si>
  <si>
    <t>076/2020</t>
  </si>
  <si>
    <t>PORTO SEGURO COMPANHIA DE SEGUROS GERAIS</t>
  </si>
  <si>
    <t>CNPJ Nº 61.198.164/0001-60</t>
  </si>
  <si>
    <t>Seguro veicular para os 02 (dois) veículos novos marca/modelo Nissan Frontier</t>
  </si>
  <si>
    <t xml:space="preserve">Wilmar Marques e Matheus Neves     (Portaria nº 840/2021)  </t>
  </si>
  <si>
    <t>013/2019</t>
  </si>
  <si>
    <t>083/2019</t>
  </si>
  <si>
    <t>PE 011/2019</t>
  </si>
  <si>
    <t>WEBFOCO TELECOMUNICAÇÕES LTDA - EPP</t>
  </si>
  <si>
    <t>CNPJ Nº 63.229.553/0001-30</t>
  </si>
  <si>
    <t>Link de internet dedicado - Sede (Redundante)</t>
  </si>
  <si>
    <t>4º Aditivo</t>
  </si>
  <si>
    <t>Davi Amorim e                Marcos Félix                         (Portaria nº 170/2021)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</si>
  <si>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</si>
  <si>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</si>
  <si>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</si>
  <si>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</si>
  <si>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</si>
  <si>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</si>
  <si>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Em: 12/07/2023 Edição: 131  Retificação                       Em: 19/07/2023     Edição: 136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</si>
  <si>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</si>
  <si>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</si>
  <si>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</si>
  <si>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</si>
  <si>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</si>
  <si>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</si>
  <si>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Marcos Félix e            Diego de Andrade                            (Portaria nº 1.104/2023)</t>
  </si>
  <si>
    <t>Em: 25/07/2023 Edição: 140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</si>
  <si>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</si>
  <si>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</si>
  <si>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</si>
  <si>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</si>
  <si>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</si>
  <si>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</si>
  <si>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</si>
  <si>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</si>
  <si>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</si>
  <si>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</si>
  <si>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018/2023</t>
  </si>
  <si>
    <t>045/2023</t>
  </si>
  <si>
    <t>PE 003/2023</t>
  </si>
  <si>
    <t>R2W GRÁFICA E EDITORA - EIRE</t>
  </si>
  <si>
    <t>CNPJ nº 12.650.908/0001-2</t>
  </si>
  <si>
    <t>Matheus Neves e            Wilmar Marques                            (Portaria nº 1.107/2023)</t>
  </si>
  <si>
    <t>Em: 21/07/2023 Edição: 138</t>
  </si>
  <si>
    <t>012/2019</t>
  </si>
  <si>
    <t>090/2015</t>
  </si>
  <si>
    <t>PE 006/2016</t>
  </si>
  <si>
    <t>BACONE</t>
  </si>
  <si>
    <t>Manutenção de Telefonia</t>
  </si>
  <si>
    <t>Em: 06/06/2023 Edição: 107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</si>
  <si>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</si>
  <si>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</si>
  <si>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</si>
  <si>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</si>
  <si>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</si>
  <si>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</si>
  <si>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Marcos Félix e                          Davi Amorim                               (Portaria nº 808/2021)</t>
  </si>
  <si>
    <t>015/2020</t>
  </si>
  <si>
    <t>069/2020</t>
  </si>
  <si>
    <t>LOTE I - ARP -  PE 011/2020</t>
  </si>
  <si>
    <t>FSF TECNOLOGIA S.A</t>
  </si>
  <si>
    <t>CNPJ Nº 05.680.391/0001-56</t>
  </si>
  <si>
    <t>Em: 06/06/2022 Edição: 106</t>
  </si>
  <si>
    <t>019/2023</t>
  </si>
  <si>
    <t>174/2023</t>
  </si>
  <si>
    <t>DISP 019/2023</t>
  </si>
  <si>
    <t>Seguro veicular para os 05 (cinco) veículos novos marca/modelo Renault Duster</t>
  </si>
  <si>
    <t xml:space="preserve">Wilmar Marques e Matheus Neves                (Portaria nº 1.105/2023)  </t>
  </si>
  <si>
    <t>013/2022</t>
  </si>
  <si>
    <t>059/2022</t>
  </si>
  <si>
    <t>PE 008/2022</t>
  </si>
  <si>
    <t>CNPJ Nº 00.349.280/0001-48</t>
  </si>
  <si>
    <t>Ferramenta colaborativa (e-mail)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</si>
  <si>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</si>
  <si>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</si>
  <si>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Em: 19/07/2023 Edição: 136</t>
  </si>
  <si>
    <t>014/2020</t>
  </si>
  <si>
    <t>Link dedicado para a Sede Anexa, subseções de Vitória da Conquista, Barreiras, Itabuna, Juazeiro e Teixeira de Freitas</t>
  </si>
  <si>
    <t>Davi Amorim e               Marcos Félix                 (Portaria nº 169/2021)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</si>
  <si>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</si>
  <si>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</si>
  <si>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</si>
  <si>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</si>
  <si>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</si>
  <si>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</si>
  <si>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VETOR NORTE</t>
  </si>
  <si>
    <t>Em: 04/09/2019 Edição: 171</t>
  </si>
  <si>
    <t>Valor atual do contrato R$ 105.640,92, sendo R$ 72.000,00 de aluguel e R$ 33.640,92 de taxa condominial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</si>
  <si>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</si>
  <si>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</si>
  <si>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</si>
  <si>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</si>
  <si>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</si>
  <si>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</si>
  <si>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020/2023</t>
  </si>
  <si>
    <t>105/2023</t>
  </si>
  <si>
    <t>Lei nº 14.133/21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</si>
  <si>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</si>
  <si>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</si>
  <si>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</si>
  <si>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O prazo de vigência da contratação é de 12(doze) meses contados do(a)
emissão de ordem de serviço, prorrogável por até 10 anos, na forma dos artigos 106
e 107 da Lei n° 14.133, de 2021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</si>
  <si>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</si>
  <si>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</si>
  <si>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</si>
  <si>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</si>
  <si>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</si>
  <si>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</si>
  <si>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Em: 25/08/2023 Edição: 163</t>
  </si>
  <si>
    <t>021/2023</t>
  </si>
  <si>
    <t>134/2023</t>
  </si>
  <si>
    <t>PE 017/2023</t>
  </si>
  <si>
    <t>MS10 COMÉRCIO E SERVIÇO DE INFORMÁTICA LTDA</t>
  </si>
  <si>
    <t>04.429.572/0001-41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</si>
  <si>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</si>
  <si>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</si>
  <si>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</si>
  <si>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</si>
  <si>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</si>
  <si>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</si>
  <si>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t>025/2020</t>
  </si>
  <si>
    <t>102/2020</t>
  </si>
  <si>
    <t>PE 032/2020</t>
  </si>
  <si>
    <t>CNPJ Nº 10.208.520/0001-48</t>
  </si>
  <si>
    <t>Serviço de Agente de Integração de Estagiários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</si>
  <si>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</si>
  <si>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</si>
  <si>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</si>
  <si>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</si>
  <si>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</si>
  <si>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</si>
  <si>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Marcos Félix e                Davi Amorim                            (Portaria nº 209/2023)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</si>
  <si>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</si>
  <si>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</si>
  <si>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</si>
  <si>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</si>
  <si>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</si>
  <si>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</si>
  <si>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022/2023</t>
  </si>
  <si>
    <t>192/2023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</si>
  <si>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</si>
  <si>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</si>
  <si>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</si>
  <si>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</si>
  <si>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</si>
  <si>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023/2023</t>
  </si>
  <si>
    <t>191/2023</t>
  </si>
  <si>
    <t>DISP 023/2023</t>
  </si>
  <si>
    <t>ENGEL TECH - ENGENHARIA EM
ELEVADORES E ESCADAS ROLANTES LTDA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</si>
  <si>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</si>
  <si>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</si>
  <si>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</si>
  <si>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</si>
  <si>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</si>
  <si>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</si>
  <si>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</si>
  <si>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</si>
  <si>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</si>
  <si>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</si>
  <si>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</si>
  <si>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</si>
  <si>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</si>
  <si>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</si>
  <si>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</si>
  <si>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</si>
  <si>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</si>
  <si>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</si>
  <si>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</si>
  <si>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</si>
  <si>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</si>
  <si>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022/2022</t>
  </si>
  <si>
    <t>179/2022</t>
  </si>
  <si>
    <t>DISP 015/2022</t>
  </si>
  <si>
    <t xml:space="preserve">HOLISTICA PROVEDOR DE INTERNET LTDA
</t>
  </si>
  <si>
    <t>CNPJ Nº 03.454.513/0001-60</t>
  </si>
  <si>
    <t>Em: 29/11/2024 Edição: 203</t>
  </si>
  <si>
    <t>039/2019</t>
  </si>
  <si>
    <t>191/2019</t>
  </si>
  <si>
    <t>PE 024/2019</t>
  </si>
  <si>
    <t>CNPJ Nº 07.873.715/0001-06</t>
  </si>
  <si>
    <t>Fornecimento, instalação e locação de câmeras, alarmes, sensores e serviço de monitoramento</t>
  </si>
  <si>
    <t xml:space="preserve">4º Aditivo 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</si>
  <si>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</si>
  <si>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</si>
  <si>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</si>
  <si>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</si>
  <si>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</si>
  <si>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</si>
  <si>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>Em: 26/12/2023 Edição:244</t>
  </si>
  <si>
    <t>021/2020</t>
  </si>
  <si>
    <t>089/2020</t>
  </si>
  <si>
    <t>PE 021/2020</t>
  </si>
  <si>
    <t>Hospedagem de domínio</t>
  </si>
  <si>
    <t>4º Aditivo (3 de prazo e 1 de retificação de prazo)</t>
  </si>
  <si>
    <t xml:space="preserve">DETI                   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</si>
  <si>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</si>
  <si>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</si>
  <si>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</si>
  <si>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</si>
  <si>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</si>
  <si>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</si>
  <si>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Em: 18/01/2024 Edição: 013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</si>
  <si>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</si>
  <si>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</si>
  <si>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</si>
  <si>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</si>
  <si>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</si>
  <si>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</si>
  <si>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</si>
  <si>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</si>
  <si>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</si>
  <si>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</si>
  <si>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</si>
  <si>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</si>
  <si>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Em: 16/09/2022 Edição: 177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</si>
  <si>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</si>
  <si>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</si>
  <si>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</si>
  <si>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</si>
  <si>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</si>
  <si>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</si>
  <si>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</si>
  <si>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031/2023</t>
  </si>
  <si>
    <t>119/2020</t>
  </si>
  <si>
    <t>PE 013/2023</t>
  </si>
  <si>
    <t>BRASPE RECURSOS HUMANOS LTDA</t>
  </si>
  <si>
    <t>CNPJ 03.595.040/0001-11</t>
  </si>
  <si>
    <t>Em: 05/01/2024 Edição: 004</t>
  </si>
  <si>
    <t>032/2023</t>
  </si>
  <si>
    <t>119/2023</t>
  </si>
  <si>
    <t>PREMIER SERVIÇOS
EMPREENDIMENTOS EIRELI</t>
  </si>
  <si>
    <t>CNPJ 13.570.532/0001-06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</si>
  <si>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</si>
  <si>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</si>
  <si>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</si>
  <si>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</si>
  <si>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</si>
  <si>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</si>
  <si>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Recolhimento</t>
  </si>
  <si>
    <t>Até conclusão do Leilão</t>
  </si>
  <si>
    <t>-</t>
  </si>
  <si>
    <t>Em: 25/11/2019 Edição: 227</t>
  </si>
  <si>
    <t>080/2017</t>
  </si>
  <si>
    <t>INEX 018/2017</t>
  </si>
  <si>
    <t>CNPJ Nº 15.139.629/0001-94</t>
  </si>
  <si>
    <t>Fornecimento de energia elétrica</t>
  </si>
  <si>
    <t>POR CONSUMO</t>
  </si>
  <si>
    <t>TEMPO INDETERMINADO</t>
  </si>
  <si>
    <t>Em: 16/10/2017 Edição: 198</t>
  </si>
  <si>
    <t>CONTRATADO</t>
  </si>
  <si>
    <t>OBJETO</t>
  </si>
  <si>
    <t>VALOR DO CONTRATO</t>
  </si>
  <si>
    <t>ADITIVO DE VALOR (Acréscimo)</t>
  </si>
  <si>
    <t>DATA INÍCIO CONTRATO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</si>
  <si>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</si>
  <si>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</si>
  <si>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</si>
  <si>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</si>
  <si>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</si>
  <si>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</si>
  <si>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</si>
  <si>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</si>
  <si>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</si>
  <si>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</si>
  <si>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</si>
  <si>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</si>
  <si>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</si>
  <si>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</si>
  <si>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</si>
  <si>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</si>
  <si>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</si>
  <si>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</si>
  <si>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</si>
  <si>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</si>
  <si>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</si>
  <si>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</si>
  <si>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</si>
  <si>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</si>
  <si>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</si>
  <si>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</si>
  <si>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</si>
  <si>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</si>
  <si>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</si>
  <si>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</si>
  <si>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</si>
  <si>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</si>
  <si>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</si>
  <si>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</si>
  <si>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</si>
  <si>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</si>
  <si>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</si>
  <si>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</si>
  <si>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</si>
  <si>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</si>
  <si>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</si>
  <si>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</si>
  <si>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</si>
  <si>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</si>
  <si>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</si>
  <si>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</si>
  <si>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</si>
  <si>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</si>
  <si>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</si>
  <si>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</si>
  <si>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</si>
  <si>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</si>
  <si>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</si>
  <si>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</si>
  <si>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</si>
  <si>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</si>
  <si>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</si>
  <si>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</si>
  <si>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</si>
  <si>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</si>
  <si>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</si>
  <si>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</si>
  <si>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</si>
  <si>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</si>
  <si>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</si>
  <si>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</si>
  <si>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</si>
  <si>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</si>
  <si>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</si>
  <si>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</si>
  <si>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</si>
  <si>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</si>
  <si>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</si>
  <si>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</si>
  <si>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</si>
  <si>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</si>
  <si>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</si>
  <si>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</si>
  <si>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</si>
  <si>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</si>
  <si>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</si>
  <si>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</si>
  <si>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</si>
  <si>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</si>
  <si>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</si>
  <si>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</si>
  <si>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</si>
  <si>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</si>
  <si>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</si>
  <si>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</si>
  <si>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</si>
  <si>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</si>
  <si>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</si>
  <si>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</si>
  <si>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</si>
  <si>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</si>
  <si>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</si>
  <si>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</si>
  <si>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</si>
  <si>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</si>
  <si>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</si>
  <si>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</si>
  <si>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</si>
  <si>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</si>
  <si>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</si>
  <si>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</si>
  <si>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</si>
  <si>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</si>
  <si>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</si>
  <si>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</si>
  <si>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</si>
  <si>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</si>
  <si>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</si>
  <si>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</si>
  <si>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</si>
  <si>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</si>
  <si>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</si>
  <si>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</si>
  <si>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</si>
  <si>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</si>
  <si>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</si>
  <si>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</si>
  <si>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</si>
  <si>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</si>
  <si>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</si>
  <si>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</si>
  <si>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</si>
  <si>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</si>
  <si>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</si>
  <si>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</si>
  <si>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</si>
  <si>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</si>
  <si>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</si>
  <si>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</si>
  <si>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</si>
  <si>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</si>
  <si>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</si>
  <si>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</si>
  <si>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</si>
  <si>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</si>
  <si>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</si>
  <si>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</si>
  <si>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</si>
  <si>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</si>
  <si>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</si>
  <si>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</si>
  <si>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</si>
  <si>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</si>
  <si>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</si>
  <si>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</si>
  <si>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</si>
  <si>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</si>
  <si>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</si>
  <si>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</si>
  <si>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</si>
  <si>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</si>
  <si>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</si>
  <si>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</si>
  <si>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</si>
  <si>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</si>
  <si>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</si>
  <si>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</si>
  <si>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</si>
  <si>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</si>
  <si>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</si>
  <si>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</si>
  <si>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</si>
  <si>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</si>
  <si>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</si>
  <si>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</si>
  <si>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</si>
  <si>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</si>
  <si>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</si>
  <si>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</si>
  <si>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</si>
  <si>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</si>
  <si>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</si>
  <si>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</si>
  <si>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</si>
  <si>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</si>
  <si>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</si>
  <si>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</si>
  <si>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</si>
  <si>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</si>
  <si>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</si>
  <si>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</si>
  <si>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</si>
  <si>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</si>
  <si>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</si>
  <si>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</si>
  <si>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</si>
  <si>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</si>
  <si>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</si>
  <si>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</si>
  <si>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</si>
  <si>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</si>
  <si>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</si>
  <si>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</si>
  <si>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</si>
  <si>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</si>
  <si>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</si>
  <si>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</si>
  <si>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</si>
  <si>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</si>
  <si>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</si>
  <si>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</si>
  <si>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</si>
  <si>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</si>
  <si>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</si>
  <si>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</si>
  <si>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</si>
  <si>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</si>
  <si>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</si>
  <si>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</si>
  <si>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</si>
  <si>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</si>
  <si>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</si>
  <si>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</si>
  <si>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</si>
  <si>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</si>
  <si>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</si>
  <si>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</si>
  <si>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</si>
  <si>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</si>
  <si>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</si>
  <si>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</si>
  <si>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</si>
  <si>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</si>
  <si>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</si>
  <si>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</si>
  <si>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</si>
  <si>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</si>
  <si>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</si>
  <si>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</si>
  <si>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</si>
  <si>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</si>
  <si>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</si>
  <si>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</si>
  <si>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</si>
  <si>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</si>
  <si>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</si>
  <si>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</si>
  <si>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</si>
  <si>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</si>
  <si>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</si>
  <si>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</si>
  <si>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</si>
  <si>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</si>
  <si>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</si>
  <si>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</si>
  <si>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</si>
  <si>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</si>
  <si>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</si>
  <si>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</si>
  <si>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</si>
  <si>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</si>
  <si>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</si>
  <si>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</si>
  <si>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</si>
  <si>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</si>
  <si>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</si>
  <si>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</si>
  <si>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</si>
  <si>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</si>
  <si>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</si>
  <si>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</si>
  <si>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</si>
  <si>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</si>
  <si>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</si>
  <si>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</si>
  <si>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</si>
  <si>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</si>
  <si>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</si>
  <si>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</si>
  <si>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</si>
  <si>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</si>
  <si>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</si>
  <si>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</si>
  <si>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</si>
  <si>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</si>
  <si>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</si>
  <si>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</si>
  <si>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</si>
  <si>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</si>
  <si>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</si>
  <si>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</si>
  <si>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</si>
  <si>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</si>
  <si>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</si>
  <si>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</si>
  <si>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</si>
  <si>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</si>
  <si>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</si>
  <si>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</si>
  <si>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</si>
  <si>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</si>
  <si>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</si>
  <si>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</si>
  <si>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</si>
  <si>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</si>
  <si>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</si>
  <si>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</si>
  <si>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</si>
  <si>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</si>
  <si>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</si>
  <si>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</si>
  <si>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</si>
  <si>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</si>
  <si>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</si>
  <si>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</si>
  <si>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</si>
  <si>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</si>
  <si>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</si>
  <si>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</si>
  <si>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</si>
  <si>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</si>
  <si>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</si>
  <si>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</si>
  <si>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</si>
  <si>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</si>
  <si>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</si>
  <si>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</si>
  <si>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</si>
  <si>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</si>
  <si>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</si>
  <si>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</si>
  <si>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</si>
  <si>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</si>
  <si>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</si>
  <si>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</si>
  <si>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</si>
  <si>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</si>
  <si>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</si>
  <si>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</si>
  <si>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</si>
  <si>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</si>
  <si>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</si>
  <si>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</si>
  <si>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</si>
  <si>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</si>
  <si>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</si>
  <si>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</si>
  <si>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</si>
  <si>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</si>
  <si>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</si>
  <si>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</si>
  <si>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</si>
  <si>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</si>
  <si>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</si>
  <si>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</si>
  <si>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</si>
  <si>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</si>
  <si>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</si>
  <si>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</si>
  <si>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</si>
  <si>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</si>
  <si>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</si>
  <si>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</si>
  <si>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</si>
  <si>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</si>
  <si>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</si>
  <si>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</si>
  <si>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</si>
  <si>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</si>
  <si>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</si>
  <si>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</si>
  <si>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</si>
  <si>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</si>
  <si>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</si>
  <si>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</si>
  <si>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</si>
  <si>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</si>
  <si>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</si>
  <si>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</si>
  <si>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</si>
  <si>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</si>
  <si>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</si>
  <si>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</si>
  <si>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</si>
  <si>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</si>
  <si>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</si>
  <si>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</si>
  <si>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</si>
  <si>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</si>
  <si>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</si>
  <si>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</si>
  <si>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</si>
  <si>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</si>
  <si>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</si>
  <si>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</si>
  <si>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</si>
  <si>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</si>
  <si>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</si>
  <si>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</si>
  <si>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</si>
  <si>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</si>
  <si>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</si>
  <si>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</si>
  <si>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</si>
  <si>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</si>
  <si>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</si>
  <si>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</si>
  <si>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</si>
  <si>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</si>
  <si>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</si>
  <si>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</si>
  <si>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</si>
  <si>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</si>
  <si>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</si>
  <si>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</si>
  <si>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</si>
  <si>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</si>
  <si>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</si>
  <si>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</si>
  <si>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</si>
  <si>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</si>
  <si>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</si>
  <si>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</si>
  <si>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</si>
  <si>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</si>
  <si>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</si>
  <si>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</si>
  <si>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</si>
  <si>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</si>
  <si>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</si>
  <si>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</si>
  <si>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</si>
  <si>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</si>
  <si>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</si>
  <si>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</si>
  <si>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</si>
  <si>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</si>
  <si>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</si>
  <si>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</si>
  <si>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</si>
  <si>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</si>
  <si>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</si>
  <si>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</si>
  <si>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</si>
  <si>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</si>
  <si>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</si>
  <si>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</si>
  <si>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</si>
  <si>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</si>
  <si>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</si>
  <si>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</si>
  <si>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</si>
  <si>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</si>
  <si>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</si>
  <si>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</si>
  <si>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</si>
  <si>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</si>
  <si>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</si>
  <si>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</si>
  <si>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</si>
  <si>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</si>
  <si>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</si>
  <si>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</si>
  <si>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</si>
  <si>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</si>
  <si>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</si>
  <si>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</si>
  <si>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</si>
  <si>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</si>
  <si>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</si>
  <si>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</si>
  <si>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</si>
  <si>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</si>
  <si>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</si>
  <si>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</si>
  <si>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</si>
  <si>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</si>
  <si>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</si>
  <si>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</si>
  <si>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</si>
  <si>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</si>
  <si>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</si>
  <si>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</si>
  <si>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</si>
  <si>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</si>
  <si>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</si>
  <si>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</si>
  <si>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</si>
  <si>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</si>
  <si>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</si>
  <si>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</si>
  <si>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</si>
  <si>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</si>
  <si>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</si>
  <si>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</si>
  <si>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</si>
  <si>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</si>
  <si>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</si>
  <si>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</si>
  <si>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</si>
  <si>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</si>
  <si>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</si>
  <si>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</si>
  <si>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</si>
  <si>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</si>
  <si>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</si>
  <si>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</si>
  <si>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</si>
  <si>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</si>
  <si>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</si>
  <si>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</si>
  <si>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</si>
  <si>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</si>
  <si>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</si>
  <si>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</si>
  <si>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</si>
  <si>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</si>
  <si>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</si>
  <si>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</si>
  <si>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</si>
  <si>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</si>
  <si>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</si>
  <si>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</si>
  <si>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</si>
  <si>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</si>
  <si>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</si>
  <si>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</si>
  <si>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</si>
  <si>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</si>
  <si>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</si>
  <si>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</si>
  <si>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</si>
  <si>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</si>
  <si>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</si>
  <si>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</si>
  <si>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</si>
  <si>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</si>
  <si>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</si>
  <si>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</si>
  <si>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</si>
  <si>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</si>
  <si>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</si>
  <si>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</si>
  <si>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</si>
  <si>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</si>
  <si>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</si>
  <si>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</si>
  <si>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</si>
  <si>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</si>
  <si>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</si>
  <si>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</si>
  <si>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</si>
  <si>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</si>
  <si>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</si>
  <si>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</si>
  <si>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</si>
  <si>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</si>
  <si>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</si>
  <si>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</si>
  <si>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</si>
  <si>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</si>
  <si>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</si>
  <si>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</si>
  <si>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</si>
  <si>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</si>
  <si>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</si>
  <si>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</si>
  <si>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</si>
  <si>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</si>
  <si>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</si>
  <si>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</si>
  <si>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</si>
  <si>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</si>
  <si>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</si>
  <si>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</si>
  <si>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</si>
  <si>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</si>
  <si>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</si>
  <si>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</si>
  <si>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</si>
  <si>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</si>
  <si>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</si>
  <si>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</si>
  <si>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</si>
  <si>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</si>
  <si>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</si>
  <si>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</si>
  <si>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</si>
  <si>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</si>
  <si>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</si>
  <si>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</si>
  <si>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</si>
  <si>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</si>
  <si>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</si>
  <si>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</si>
  <si>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</si>
  <si>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</si>
  <si>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</si>
  <si>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</si>
  <si>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</si>
  <si>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</si>
  <si>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</si>
  <si>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</si>
  <si>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</si>
  <si>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</si>
  <si>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</si>
  <si>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</si>
  <si>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</si>
  <si>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</si>
  <si>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</si>
  <si>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</si>
  <si>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</si>
  <si>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</si>
  <si>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</si>
  <si>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</si>
  <si>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</si>
  <si>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</si>
  <si>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</si>
  <si>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</si>
  <si>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</si>
  <si>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</si>
  <si>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</si>
  <si>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</si>
  <si>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</si>
  <si>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</si>
  <si>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</si>
  <si>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</si>
  <si>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</si>
  <si>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</si>
  <si>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</si>
  <si>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</si>
  <si>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</si>
  <si>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</si>
  <si>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</si>
  <si>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</si>
  <si>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</si>
  <si>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</si>
  <si>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</si>
  <si>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</si>
  <si>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</si>
  <si>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</si>
  <si>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</si>
  <si>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</si>
  <si>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</si>
  <si>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</si>
  <si>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</si>
  <si>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</si>
  <si>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</si>
  <si>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</si>
  <si>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</si>
  <si>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</si>
  <si>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</si>
  <si>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</si>
  <si>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</si>
  <si>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</si>
  <si>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</si>
  <si>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</si>
  <si>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</si>
  <si>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</si>
  <si>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</si>
  <si>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</si>
  <si>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</si>
  <si>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</si>
  <si>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</si>
  <si>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</si>
  <si>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</si>
  <si>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</si>
  <si>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</si>
  <si>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</si>
  <si>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</si>
  <si>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</si>
  <si>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</si>
  <si>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</si>
  <si>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</si>
  <si>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</si>
  <si>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</si>
  <si>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</si>
  <si>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</si>
  <si>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</si>
  <si>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</si>
  <si>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</si>
  <si>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</si>
  <si>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</si>
  <si>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</si>
  <si>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</si>
  <si>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</si>
  <si>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</si>
  <si>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</si>
  <si>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</si>
  <si>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</si>
  <si>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</si>
  <si>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</si>
  <si>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</si>
  <si>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</si>
  <si>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</si>
  <si>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</si>
  <si>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</si>
  <si>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</si>
  <si>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</si>
  <si>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</si>
  <si>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</si>
  <si>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</si>
  <si>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</si>
  <si>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</si>
  <si>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</si>
  <si>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</si>
  <si>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</si>
  <si>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</si>
  <si>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</si>
  <si>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</si>
  <si>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</si>
  <si>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</si>
  <si>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</si>
  <si>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</si>
  <si>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</si>
  <si>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</si>
  <si>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</si>
  <si>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</si>
  <si>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</si>
  <si>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</si>
  <si>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</si>
  <si>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</si>
  <si>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</si>
  <si>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</si>
  <si>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</si>
  <si>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Gabinete</t>
  </si>
  <si>
    <t xml:space="preserve">João Adelmo e                        Rosenilda de Jesus                           (Portaria nº 1.505/2023)  </t>
  </si>
  <si>
    <t>Em: 25/10/2023 Edição: 203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</si>
  <si>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</si>
  <si>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</si>
  <si>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</si>
  <si>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</si>
  <si>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</si>
  <si>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</si>
  <si>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</si>
  <si>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</si>
  <si>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</si>
  <si>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</si>
  <si>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</si>
  <si>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</si>
  <si>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</si>
  <si>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</si>
  <si>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</si>
  <si>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</si>
  <si>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</si>
  <si>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</si>
  <si>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</si>
  <si>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</si>
  <si>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</si>
  <si>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</si>
  <si>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</si>
  <si>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</si>
  <si>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</si>
  <si>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</si>
  <si>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</si>
  <si>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</si>
  <si>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</si>
  <si>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</si>
  <si>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</si>
  <si>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</si>
  <si>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</si>
  <si>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</si>
  <si>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</si>
  <si>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</si>
  <si>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</si>
  <si>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</si>
  <si>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CNPJ Nº 20.306.489/0001-31</t>
  </si>
  <si>
    <t>Serviço continuado de saúde e segurança, psicologia e promoção da saúde e qualidade de vida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</si>
  <si>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</si>
  <si>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</si>
  <si>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</si>
  <si>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</si>
  <si>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</si>
  <si>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</si>
  <si>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</si>
  <si>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</si>
  <si>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Nova contratação PA nº 099/2023                                              Em andamento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</si>
  <si>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</si>
  <si>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</si>
  <si>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</si>
  <si>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</si>
  <si>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</si>
  <si>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</si>
  <si>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</si>
  <si>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</si>
  <si>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</si>
  <si>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</si>
  <si>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</si>
  <si>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</si>
  <si>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</si>
  <si>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</si>
  <si>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</si>
  <si>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</si>
  <si>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</si>
  <si>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7º Aditivo (Sendo 6 de prazo e 1 de valor)</t>
  </si>
  <si>
    <t>Em: 25/01/2024 Edição: 018</t>
  </si>
  <si>
    <t xml:space="preserve">DEADM             </t>
  </si>
  <si>
    <t>Sra. Joselice Ferreira Xavier                                             (sendo acompanho pela nova Coordenadora do NUGEP - 2024)</t>
  </si>
  <si>
    <t>Coordenadora do NUG</t>
  </si>
  <si>
    <t>Marcos Félix e                             Davi Amorim                            (Portaria nº 804/2021)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</si>
  <si>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</si>
  <si>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</si>
  <si>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>072/2023</t>
  </si>
  <si>
    <t xml:space="preserve">WEBFOCO TELECOMUNICAÇÕES LTDA </t>
  </si>
  <si>
    <t>Coordenadora do NUGEP e Gerente do DEADM cientes em 25/01/24 do término da vigência do contrato.</t>
  </si>
  <si>
    <t>217/2023</t>
  </si>
  <si>
    <t>01/2024</t>
  </si>
  <si>
    <t>APPA SERVIÇOS TEMPORÁRIOS E EFETIVOS LTDA</t>
  </si>
  <si>
    <t>120/2023</t>
  </si>
  <si>
    <t>PE 014/2023</t>
  </si>
  <si>
    <t>CNPJ nº 05.969.071/0001-10</t>
  </si>
  <si>
    <t>Em: 30/01/2024 Edição: 021</t>
  </si>
  <si>
    <t>Contratação de empresa especializada em fornecimento de antivírus corporativo para atender as necessidades do Coren-BA</t>
  </si>
  <si>
    <t>Contrato                               (5º Apostilamento)</t>
  </si>
  <si>
    <t>GERÊNCIA DE VETORES          (VETOR NORTE)</t>
  </si>
  <si>
    <t>GERÊNCIA DE VETORES                          (VETOR SUL)</t>
  </si>
  <si>
    <t>Marcos Félix e                               Davi Amorim                           (Portaria nº 1722/2023)</t>
  </si>
  <si>
    <t xml:space="preserve">DEADM     </t>
  </si>
  <si>
    <t>Em: 20/11/2023 Edição: 219                    RETIFICAÇÃO                        Em: 23/01/2024        Edição: 016</t>
  </si>
  <si>
    <t xml:space="preserve">Marcos Félix e                                 Davi Amorim
(Portaria nº 1.101/2023)  </t>
  </si>
  <si>
    <t>7º Aditivo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</si>
  <si>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</si>
  <si>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</si>
  <si>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</si>
  <si>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</si>
  <si>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</si>
  <si>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 xml:space="preserve">Victor dos Santos e                 Ilani Santos                                   (Portaria nº 134/2024)  </t>
  </si>
  <si>
    <t xml:space="preserve">Davi Rosário e                   Ibsen de Sena                              (Portaria nº 132/2024) </t>
  </si>
  <si>
    <t>PE 002/2023</t>
  </si>
  <si>
    <t xml:space="preserve">Marília Lisbôa, Alberto Santos e Davi Reis                (Portaria nº 144/2024)  </t>
  </si>
  <si>
    <t>Marília Lisbôa,                 Joana Lima e                      Rebeca Melo                       (Portaria nº 136/2024)</t>
  </si>
  <si>
    <t>Marília Lisbôa,          Wilmar Marques e Matheus da Silva                            (Portaria nº 013/2023)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</si>
  <si>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</si>
  <si>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</si>
  <si>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 xml:space="preserve">Ana Paula Santana, Matheus da Silva e Wilmar Marques                     (Portaria nº 142/2024)  </t>
  </si>
  <si>
    <t xml:space="preserve">Marília Lisbôa,                        Wilmar Marques e Matheus da Silva                       (Portaria nº 143/2024)  </t>
  </si>
  <si>
    <t xml:space="preserve">Wilmar Marques e Matheus Neves                      (Portaria nº 128/2024)  </t>
  </si>
  <si>
    <t xml:space="preserve">Cleide Soares e                   Rebeca Melo
(Portaria nº 129/2024)  </t>
  </si>
  <si>
    <t xml:space="preserve">Thayse dos Santos e              Carlos da Silva                   (Portaria nº 118/2024)  </t>
  </si>
  <si>
    <t xml:space="preserve">Thayse dos Santos e              Carlos da Silva                   (Portaria nº 119/2024)  </t>
  </si>
  <si>
    <t xml:space="preserve">Wilmar Marques e Matheus Neves                      (Portaria nº 127/2024)  </t>
  </si>
  <si>
    <t>Marcos Félix e                            Davi Amorim                           (Portaria nº 807/2021)</t>
  </si>
  <si>
    <t xml:space="preserve">Thayse dos Santos e              Carlos da Silva                   (Portaria nº 120/2024)  </t>
  </si>
  <si>
    <t xml:space="preserve">Thayse dos Santos e              Carlos da Silva                   (Portaria nº 113/2024)  </t>
  </si>
  <si>
    <t>Victor dos Santos e                    Ilani Santos               (Portaria nº 138/2024)</t>
  </si>
  <si>
    <t xml:space="preserve">Layse Passos e                          Ibsen de Sena                                              (Portaria nº 140/2024) </t>
  </si>
  <si>
    <t xml:space="preserve">Alberto Santos  e               Marília Lisbôa                              (Portaria nº 141/2024) </t>
  </si>
  <si>
    <t xml:space="preserve">Thayse dos Santos e              Carlos da Silva                   (Portaria nº 126/2024)  </t>
  </si>
  <si>
    <t>Joara Ferreira e                  Jussara Lima                                    (Portaria nº 1723/2023)</t>
  </si>
  <si>
    <t xml:space="preserve">Thayse dos Santos e              Carlos da Silva                   (Portaria nº 125/2024)  </t>
  </si>
  <si>
    <t xml:space="preserve">Thayse dos Santos e              Carlos da Silva                   (Portaria nº 121/2024)  </t>
  </si>
  <si>
    <t xml:space="preserve">Thayse dos Santos e              Carlos da Silva                   (Portaria nº 117/2024)  </t>
  </si>
  <si>
    <t xml:space="preserve">Thiago Souza e                    Carlos José da Silva                                   (Portaria nº 112/2024)  </t>
  </si>
  <si>
    <t xml:space="preserve">Thiago Souza e                    Carlos José da Silva                                   (Portaria nº 114/2024)  </t>
  </si>
  <si>
    <t xml:space="preserve">Thiago Souza e                    Carlos José da Silva                                   (Portaria nº 115/2024)  </t>
  </si>
  <si>
    <t xml:space="preserve">Thiago Souza e                    Carlos José da Silva                                   (Portaria nº 123/2024)  </t>
  </si>
  <si>
    <t xml:space="preserve">Thiago Souza e                    Carlos José da Silva                                   (Portaria nº 122/2024)  </t>
  </si>
  <si>
    <t xml:space="preserve">Thiago Souza e                    Carlos José da Silva                                   (Portaria nº 116/2024)  </t>
  </si>
  <si>
    <t>DADOS FINANCEIROS</t>
  </si>
  <si>
    <t>DADOS DA CONTRATAÇÃO OU CONVÊNIO FIRMADO</t>
  </si>
  <si>
    <t>Nº DO CONTRATO OU CONVÊNIO</t>
  </si>
  <si>
    <t>DATA DA ASSINATURA DO CONTRATO OU CONVÊNIO</t>
  </si>
  <si>
    <t>CONTRATADO (A) OU CONVENIADO (A)</t>
  </si>
  <si>
    <t>DATA INÍCIO CONTRATO PRIMITIVO OU CONVÊNIO</t>
  </si>
  <si>
    <t>DATA FINAL CONTRATO-ADITVO OU CONVÊNIO</t>
  </si>
  <si>
    <t>131/2023</t>
  </si>
  <si>
    <t>IN SG/MP 05/2017</t>
  </si>
  <si>
    <t>BANCO DO BRASIL S/A</t>
  </si>
  <si>
    <t>CNPJ Nº 00.000.000/0001-91</t>
  </si>
  <si>
    <t>Mensal</t>
  </si>
  <si>
    <t>Convênio Fimado</t>
  </si>
  <si>
    <t>60 meses</t>
  </si>
  <si>
    <t>Termo de cooperaçãotécnica para gerenciamento de depósitos para garantias de contratos administrativos                                       (Conta -depósito vinculado)</t>
  </si>
  <si>
    <t xml:space="preserve">Matheus Neves e           Alberto Santos                (Portaria nº 203/2024)  </t>
  </si>
  <si>
    <t xml:space="preserve">Alberto Santos e                      Matheus Neves                            (Portaria nº 281/2024)  </t>
  </si>
  <si>
    <t xml:space="preserve">Alberto Santos e                      Matheus Neves                            (Portaria nº 282/2024)  </t>
  </si>
  <si>
    <t xml:space="preserve">Alberto Santos e                      Matheus Neves                            (Portaria nº 247/2024)  </t>
  </si>
  <si>
    <t xml:space="preserve">Marília Lisbôa e                    Matheus da Silva      (Portaria nº 283/2024)  </t>
  </si>
  <si>
    <t>Em: 04/03/2024 Edição: 043</t>
  </si>
  <si>
    <t>O acompanhamento deste convênio está sob a responsabilidade do DEFIN</t>
  </si>
  <si>
    <t>Pgto com base no consumo.</t>
  </si>
  <si>
    <t>Imprensa Nacional informou mudanças internas e não assinou o termo aditivo.</t>
  </si>
  <si>
    <t>099/2023</t>
  </si>
  <si>
    <t>PE 026/2023</t>
  </si>
  <si>
    <t>PRIME CONSULTORIA E
ASSESSORIA EMPRESARIAL LTDA</t>
  </si>
  <si>
    <t>CNPJ nº 05.340.639/0001-30</t>
  </si>
  <si>
    <t>Em: 14/03/2024                Edição: 051</t>
  </si>
  <si>
    <t>Em: 13/03/2024 Edição: 50</t>
  </si>
  <si>
    <t>Em: 13/03/2024  Edição: 50</t>
  </si>
  <si>
    <t>Aditivo 1</t>
  </si>
  <si>
    <t xml:space="preserve">Rejane de Almeida e              Paloma de Aleluia                   (Portaria nº 318/2024)  </t>
  </si>
  <si>
    <t xml:space="preserve">Rejane de Almeida  e              Alexandra Nascimento               (Portaria nº 320/2024)  </t>
  </si>
  <si>
    <t xml:space="preserve">Rejane de Almeida e              Paloma de Aleluia                   (Portaria nº 319/2024)  </t>
  </si>
  <si>
    <t xml:space="preserve">DETI                         </t>
  </si>
  <si>
    <t>006/2019</t>
  </si>
  <si>
    <t>Notificação enviada em 15/03/2024 para o Gerente do DEADM e Fiscais do Contrato terem ciência da proximidade do término da vigência do contrato</t>
  </si>
  <si>
    <t xml:space="preserve"> CNPJ nº 01.996.385/0001-51</t>
  </si>
  <si>
    <t>CNPJ nº 13.412.810/0001-05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</si>
  <si>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</si>
  <si>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Notificação enviada em 21/03/2024 para o Gestor e Fiscais do Contrato terem ciência da proximidade do término da vigência do contrato</t>
  </si>
  <si>
    <t xml:space="preserve">Em: 02/04/2024 Edição: 63             </t>
  </si>
  <si>
    <t>Em: 02/04/2024 Edição: 63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</si>
  <si>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</si>
  <si>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</si>
  <si>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Serviços de acesso à internet, por meio de link dedicado de 60 Mbps para a Sede Principal do Coren-BA (Lote I)</t>
  </si>
  <si>
    <t>5% do valor arrematado</t>
  </si>
  <si>
    <t>Elivani Polito e                     Alexandra Santana                              (Portaria nº 881/2022)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</si>
  <si>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</si>
  <si>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 xml:space="preserve">Marília Lisbôa, Wilmar         Marques e Thiago Souza                (Portaria nº 476/2024)  </t>
  </si>
  <si>
    <t>Enviado e-mail ao DEADM e UCM em 04/04/2024 recomendando a realização de nova contratação.</t>
  </si>
  <si>
    <t>Em: 11/04/2024 Edição: 070</t>
  </si>
  <si>
    <t>Notificação enviada em 15/03/2024 para o Gestor e Fiscais do Contrato terem ciência da proximidade do término da vigência do contrato                       Em 12/04/2024 enviado e-mail reiterando a situação do contrato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</si>
  <si>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</si>
  <si>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Comunicação reenviada para ciência da nova Coordenadora do NUGEP.                                                                 Em 12/04/2024 enviado e-mail reiterando a situação do contrato</t>
  </si>
  <si>
    <t>Licença e suporte firewall WatchGuard do Coren-BA</t>
  </si>
  <si>
    <t>Comunicação reiterada rm 06/05/2024.</t>
  </si>
  <si>
    <t xml:space="preserve">Em: 29/04/2024 Edição: 082           </t>
  </si>
  <si>
    <t>CSA ENGENHARIA LTDA</t>
  </si>
  <si>
    <t xml:space="preserve"> CNPJ nº 06.064.175/0001-49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</si>
  <si>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</si>
  <si>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</si>
  <si>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003/2024</t>
  </si>
  <si>
    <t>182/2023</t>
  </si>
  <si>
    <t>PE 012/2023</t>
  </si>
  <si>
    <t>PE 023/2023</t>
  </si>
  <si>
    <t>DEADM                    (UCM)</t>
  </si>
  <si>
    <t>Em: 03/05/2024                Edição: 085</t>
  </si>
  <si>
    <t>Em: 20/03/2024 Edição: 55</t>
  </si>
  <si>
    <t>Em: 18/04/2024 Edição: 075</t>
  </si>
  <si>
    <t>DEADM analisando necessidade, em razão da possível mudança de tecnologia para o sistema de telefonia do Regional.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</si>
  <si>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</si>
  <si>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Fornecimento de plaquetas de
Identificação patrimonial em alumínio</t>
  </si>
  <si>
    <t xml:space="preserve">Rosemeire dos Santos e Ossimar Costa
(Portaria nº 862/2024)  </t>
  </si>
  <si>
    <t xml:space="preserve">Alberto Santos e                          Matheus da Silva
(Portaria nº 861/2024)  </t>
  </si>
  <si>
    <t>Notificação enviada em 13/04/2024 para o Gestor e Fiscais do Contrato terem ciência da proximidade do término da vigência do contrato.                          Aberto novo PA nº 051/2024 para nova contratação.</t>
  </si>
  <si>
    <t>CNPJ Nº 80.680.093/0001-81</t>
  </si>
  <si>
    <t>004/2024</t>
  </si>
  <si>
    <t>237/2023</t>
  </si>
  <si>
    <t>PE 028/2023</t>
  </si>
  <si>
    <t>Em: 13/05/2024 Edição: 091</t>
  </si>
  <si>
    <t xml:space="preserve">Rejane de Almeida e Alexandra Santos                  (Portaria nº 863/2024)  </t>
  </si>
  <si>
    <t>2º Aditivo                            (01 Apostilamento)</t>
  </si>
  <si>
    <t>002/2024</t>
  </si>
  <si>
    <t>Notificação enviada para o setor demandante da contratação (DEADM) em 28/05/2024 para ter ciência da proximidade do término da vigência do contrato e valiar se fará nova contratação.</t>
  </si>
  <si>
    <t>VIPSEL SEGURANÇA MONITORADA EIRELI</t>
  </si>
  <si>
    <t>Contrato                              (01 Apostilamento)</t>
  </si>
  <si>
    <t>6º Aditivo (1 alteração na razão social, 1 de valor e   4 de prazo)</t>
  </si>
  <si>
    <t>239/2023</t>
  </si>
  <si>
    <t>PE 027/2023</t>
  </si>
  <si>
    <t>DATAPRINT INFORMÁTICA DADOS VARIÁVEIS &amp; LOGISTICA
LTDA</t>
  </si>
  <si>
    <t>CNPJ Nº 00.346.580/0001-73</t>
  </si>
  <si>
    <t>06/2024</t>
  </si>
  <si>
    <t>05/2024</t>
  </si>
  <si>
    <t>027/2024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</si>
  <si>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</si>
  <si>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</si>
  <si>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</si>
  <si>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</si>
  <si>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</si>
  <si>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Notificação enviada em 13/05/2024 para o Gestor do Setor (NUCOM) e Fiscais do Contrato para terem ciência da proximidade do término da vigência do contrato e da impossibilidade de prorrogação.</t>
  </si>
  <si>
    <t xml:space="preserve">Em: 03/06/2024 Edição: 104  </t>
  </si>
  <si>
    <t>DE 024/2023</t>
  </si>
  <si>
    <t>Locadora informou que não tem interesse em prorrogar a vigência do contrato e concedeu ao Coren-Ba 02 meses para desocupar o imóvel.</t>
  </si>
  <si>
    <t>Presidente formalização que não há interesse na prorrogação do contrato.</t>
  </si>
  <si>
    <t>2º Aditivo                               (2º Apostilamento)</t>
  </si>
  <si>
    <t>DISP/EMER  90.003/2024</t>
  </si>
  <si>
    <t>Em: 19/06/2024 Edição: 116</t>
  </si>
  <si>
    <t>Em: 04/06/2024 Edição: 105</t>
  </si>
  <si>
    <t xml:space="preserve">Cristine Oliveira e                   Mariana Gama                              (Portaria nº 1.083/2024) </t>
  </si>
  <si>
    <t xml:space="preserve">Alberto Santos e                      Matheus Neves                            (Portaria nº 1.100/2024)  </t>
  </si>
  <si>
    <t xml:space="preserve">Mariana Gama e                  Mario Robson Santos      (Portaria nº 1.081/2024)  </t>
  </si>
  <si>
    <t xml:space="preserve">PE 010/2020                                   LOTE II - ARP  </t>
  </si>
  <si>
    <t xml:space="preserve">PE 011/2020                           LOTE II, III, IV, V, VI e VII - ARP </t>
  </si>
  <si>
    <t>5º Aditivo (sendo 04 de prazo e 1 de valor)</t>
  </si>
  <si>
    <t>Em: 01/07/2022 Edição: 124</t>
  </si>
  <si>
    <t>118/2023</t>
  </si>
  <si>
    <t>CP 01/2023</t>
  </si>
  <si>
    <t>SLA Propaganda Ltda</t>
  </si>
  <si>
    <t>CNPJ Nº 40.583.726/0001-19</t>
  </si>
  <si>
    <t>Em: 01/07/2024 Edição: 124</t>
  </si>
  <si>
    <t>4° Aditivo</t>
  </si>
  <si>
    <t>5º Aditivo (Sendo 4 de prazo e 1 de valor)</t>
  </si>
  <si>
    <t>Diligenciar a formalização de reajuste/empenho e apostilamento.</t>
  </si>
  <si>
    <t>1º Aditivo (de Valor)</t>
  </si>
  <si>
    <t>008/2024</t>
  </si>
  <si>
    <t>NOAR TURISMO LTDA</t>
  </si>
  <si>
    <t>051/2024</t>
  </si>
  <si>
    <t>PE/SRP nº 90005              Coren -MS                            Órgãos
participantes</t>
  </si>
  <si>
    <t>009/2024</t>
  </si>
  <si>
    <t>CNPJ nº 18.780.623/0001-90</t>
  </si>
  <si>
    <t>VOJITOUR GROUP LTDA</t>
  </si>
  <si>
    <t>CNPJ Nº 15.637.837/0001-13</t>
  </si>
  <si>
    <t>4º Aditivo (4 aditivos de prazo e 1 alteração qualitativa)</t>
  </si>
  <si>
    <t>Em: 26/07/2024 Edição: 143</t>
  </si>
  <si>
    <t>NET-X PROVEDOR DE INTERNET LTDA</t>
  </si>
  <si>
    <t>053/2024</t>
  </si>
  <si>
    <t>PE 90002/2024</t>
  </si>
  <si>
    <t>CNPJ nº 27.796.694/0001-71</t>
  </si>
  <si>
    <t>10/2024</t>
  </si>
  <si>
    <t>95 dias</t>
  </si>
  <si>
    <t>Aditivo 3</t>
  </si>
  <si>
    <t>Em: 14/08/2024                Edição: 156</t>
  </si>
  <si>
    <t xml:space="preserve">Rita de Cássia de Souza, Ilani Santos e Carlos André de Almeida (Portaria nº 1392/2024)  </t>
  </si>
  <si>
    <t xml:space="preserve">Marília Lisbôa, Rebeca Melo e Cleide Castro (Portaria nº 1422/2024)  </t>
  </si>
  <si>
    <t xml:space="preserve">Marília Lisbôa, Rebeca Melo e Cleide Castro (Portaria nº 1423/2024)  </t>
  </si>
  <si>
    <t xml:space="preserve">Davi Rosário e                    Marcos de Souza                                   (Portaria nº 1501/2024)  </t>
  </si>
  <si>
    <t>Em: 05/08/2024 Edição: 149</t>
  </si>
  <si>
    <t>Em: 09/08/2024 Edição: 153</t>
  </si>
  <si>
    <t xml:space="preserve">Thayse dos Santos e              Carlos da Silva                   (Portaria nº 1.553/2024)  </t>
  </si>
  <si>
    <t xml:space="preserve">Em 21/08/2024 enviada notificação para o Gerente da TI informando a situação do contrato e pontuando a necessidade de analisar se fará nova contratação. No mesmo dia, o Gerente de TI informou que deflagará processo administrativo para nova contratação.                  </t>
  </si>
  <si>
    <t>Em: 22/08/2024 Edição: 162</t>
  </si>
  <si>
    <t>8º Aditivo (Sendo 6 de prazo e 1 de retificação)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</si>
  <si>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</si>
  <si>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Marília Lisbôa,                     Carlos André de Almeida e Davi Reis                                      (Portaria nº 1.393/2024)  </t>
  </si>
  <si>
    <t>Em: 11/09/2024 Edição: 176</t>
  </si>
  <si>
    <t>Em: 13/09/2024 Edição: 178</t>
  </si>
  <si>
    <t>5º Aditivo (sendo 4 de prazo e 1 de valor)</t>
  </si>
  <si>
    <t>012/2024</t>
  </si>
  <si>
    <t xml:space="preserve">FORTT DO BRASIL LTDA </t>
  </si>
  <si>
    <t>066/2024</t>
  </si>
  <si>
    <t xml:space="preserve">PE 90004/2024 </t>
  </si>
  <si>
    <t>CNPJ nº 05.138.913/0001-92</t>
  </si>
  <si>
    <t>Prestação de serviço de solução integrada de comunicação VOIP em nuvem, integralizada com operação de STFC/SCM</t>
  </si>
  <si>
    <t>011/2024</t>
  </si>
  <si>
    <t xml:space="preserve">PAPEL E CANETA EXPRESS ONE LTDA </t>
  </si>
  <si>
    <t>026/2024</t>
  </si>
  <si>
    <t>DISP 90006/2024</t>
  </si>
  <si>
    <t>CNPJ nº 41.412.829/0001-89</t>
  </si>
  <si>
    <t>Prestação de serviços de confecção de carimbos</t>
  </si>
  <si>
    <t xml:space="preserve">Marília Lisbôa,                   Misael da Silva e                Wilmar Marques                                 (Portaria nº 1.836/2024)  </t>
  </si>
  <si>
    <t>013/2024</t>
  </si>
  <si>
    <t>070/2024</t>
  </si>
  <si>
    <t>PE 90006/2024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</si>
  <si>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</si>
  <si>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</si>
  <si>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</si>
  <si>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>Em: 27/09/2024 Edição: 188</t>
  </si>
  <si>
    <t>Publicação do extrato do aditivo agendado para sair no D.O.U. de 11/10/2024</t>
  </si>
  <si>
    <t xml:space="preserve">Rejane de Almeida e                          Maisa Fraga                                             (Portaria nº 1.888/2024) </t>
  </si>
  <si>
    <t xml:space="preserve">Em: 17/09/2024 Edição: 180       </t>
  </si>
  <si>
    <t>Em: 28/09/2024 Edição: 166</t>
  </si>
  <si>
    <t xml:space="preserve">Wilmar Marques  e              Matheus da Silva               (Portaria nº 1.886/2024)  </t>
  </si>
  <si>
    <t xml:space="preserve">Roberto Seixas e              Alberto Santos                   (Portaria nº 1.887/2024)  </t>
  </si>
  <si>
    <t>Em 01/10/2024 - Fiscal do Contrato informou por e-mail que inexiste interesse na prorrogação do contrato. Vai planejar nova contratação com as adequações necessárias.</t>
  </si>
  <si>
    <t>Notificação enviada em 13/06/2024 para Demandante da contratação e Fiscais do Contrato terem ciência da proximidade do término da vigência do contrato. E-mail reiterado em 20/09/2024. Nova reiteração em 26/09/2024.</t>
  </si>
  <si>
    <t>Solicitação de rescisão amigável do contrato em tramitação.</t>
  </si>
  <si>
    <t>Nova Contratação PA nº 185/2023                   Em andamento, sem retorno do resultado.</t>
  </si>
  <si>
    <t>Notificação enviada por e-mail, em 22/08/2024, para O Gerente de Vetores e Coordenador do Vetor Sul terem ciência do teor da Nota de Análise nº 024/2024 emitda pela Controladoria Geral deste Regional.</t>
  </si>
  <si>
    <t>Novo processo de contratção em tramitação, PA nº 175/2024</t>
  </si>
  <si>
    <t xml:space="preserve">Notificação enviada em 08/10/2024 para Demandante da Contratação e Fiscais do Contrato terem ciência da proximidade do término da vigência do contrato.               </t>
  </si>
  <si>
    <t>Notificação enviada por e-mail, em 08/10/2024, para Demandante da Contratação e Fiscais do Contrato terem ciência da proximidade do término da vigência do contrato. No mesmo dia o Coordenador do Vetor Sul, informou por e-mail que já foi aberto processo administrativo para formalizar nova contratação.</t>
  </si>
  <si>
    <t>01/2023</t>
  </si>
  <si>
    <t>Notificação enviada por e-mail, em 10/10/2024, para o Demandante da Contratação e Fiscais do Contrato terem ciência da proximidade do término da vigência do contrato, sinalizando que não cabe mais prorrogação do prazo de vigência.</t>
  </si>
  <si>
    <t>Notificação enviada por e-mail, em 10/10/2024, para o Demandante da Contratação e Fiscais do Contrato terem ciência da proximidade do término da vigência do contrato</t>
  </si>
  <si>
    <t>Notificação enviada por e-mail, em 10/10/2024, para o Demandante da Contratação e Fiscais do Contrato terem ciência da proximidade do término da vigência do contrato.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</si>
  <si>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</si>
  <si>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</si>
  <si>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</si>
  <si>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</si>
  <si>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</si>
  <si>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>014/2024</t>
  </si>
  <si>
    <t>Em: 25/10/2024 Edição:208</t>
  </si>
  <si>
    <t>Em: 20/08/2020 Edição: 160
RETIFICAÇÃO: EM 28/07/2021                   Edição: 141</t>
  </si>
  <si>
    <t>Em: 11/10/2024 Edição: 198</t>
  </si>
  <si>
    <t>Em: 18/10/2024 Edição: 203</t>
  </si>
  <si>
    <t>Em: 30/10/2024 Edição: 210</t>
  </si>
  <si>
    <t>PROCEDIMENTO</t>
  </si>
  <si>
    <t>001/2019</t>
  </si>
  <si>
    <t>PE 027/2018</t>
  </si>
  <si>
    <t>DISP 07/2019</t>
  </si>
  <si>
    <t>PE 027/2019</t>
  </si>
  <si>
    <t>PE 026/2019</t>
  </si>
  <si>
    <t>PE 022/2019</t>
  </si>
  <si>
    <t>DISP 10/2020</t>
  </si>
  <si>
    <t>INEX 05/2019</t>
  </si>
  <si>
    <t>PE 034/2018</t>
  </si>
  <si>
    <t>PE 020/2019</t>
  </si>
  <si>
    <t>PE 019/2019</t>
  </si>
  <si>
    <t>PE 47/2017</t>
  </si>
  <si>
    <t>PE 018/2017</t>
  </si>
  <si>
    <t>PE 030/2017</t>
  </si>
  <si>
    <t>PE 06/2018</t>
  </si>
  <si>
    <t>007/18</t>
  </si>
  <si>
    <t>PE 014/2018</t>
  </si>
  <si>
    <t>PE 013/2018</t>
  </si>
  <si>
    <t>suprimentos de informática, aparelhos telefônicos, utensílios diversos (lotes II e III)</t>
  </si>
  <si>
    <t>Utensílios diversos e eletrodoméstico (IV)</t>
  </si>
  <si>
    <t>PE 011/2018</t>
  </si>
  <si>
    <t>PE 023/2018</t>
  </si>
  <si>
    <t>PE 016/2018</t>
  </si>
  <si>
    <t>PE 02/2019</t>
  </si>
  <si>
    <t>PE 012/2019</t>
  </si>
  <si>
    <t>PE 010/2019</t>
  </si>
  <si>
    <t>PE 009/2019</t>
  </si>
  <si>
    <t>PE 007/2019</t>
  </si>
  <si>
    <t>PE 015/2019</t>
  </si>
  <si>
    <t>PE 013/2019</t>
  </si>
  <si>
    <t>DISP 018/2018</t>
  </si>
  <si>
    <t>DISP 001/2019</t>
  </si>
  <si>
    <t>DISP 011/2019</t>
  </si>
  <si>
    <t>DISP 040/2017</t>
  </si>
  <si>
    <t>INEX 011/2019</t>
  </si>
  <si>
    <t>PE 029/2019</t>
  </si>
  <si>
    <t>DISP 016/2015</t>
  </si>
  <si>
    <t>PE 019/2018</t>
  </si>
  <si>
    <t>PE 029/2018</t>
  </si>
  <si>
    <t>PE 045/2015</t>
  </si>
  <si>
    <t>DISP 023/2015</t>
  </si>
  <si>
    <t>DISP 031/2017</t>
  </si>
  <si>
    <t>DISP 038/2017</t>
  </si>
  <si>
    <t>PE nº 02/2019</t>
  </si>
  <si>
    <t>DISP 006/2019</t>
  </si>
  <si>
    <t>DISP 039/2017</t>
  </si>
  <si>
    <t>DISP 004/2018</t>
  </si>
  <si>
    <t>PE nº 022/2018</t>
  </si>
  <si>
    <t>PE 008/2019</t>
  </si>
  <si>
    <t>EXPERTS INFORMÁTICA EIRELI - EPP</t>
  </si>
  <si>
    <t xml:space="preserve"> WR Tecnologia LTDA</t>
  </si>
  <si>
    <t>Empresa Brasileira de Correios e Telégrafos - CORREIOS</t>
  </si>
  <si>
    <t>Implanta Informática Ltda</t>
  </si>
  <si>
    <t>SUDOESTE TELECOM LTDA</t>
  </si>
  <si>
    <t>GENSA GRÁFICA E EDITORA NOSSA SENHORA APARECIDA LTDA</t>
  </si>
  <si>
    <t>ANIMASERV CONSULTORIA EMPREENDEDORA LTDA</t>
  </si>
  <si>
    <t>INCORP TECHNOLOGY INFORMATICA LTDA</t>
  </si>
  <si>
    <t>COMPANHIA DE ELETRICIDADE DO ESTADO DA BAHIA - COELBA</t>
  </si>
  <si>
    <t>Em: 21/11/2024    Edição: 224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</si>
  <si>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</si>
  <si>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</si>
  <si>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Notificação enviada por e-mail, em 30/09/2024, para Demandante da Contratação e Fiscais do Contrato terem ciência da proximidade do término da vigência do contrato. A Contratada informou que não tem interesse na prorrogação da vigência do contrato.</t>
  </si>
  <si>
    <t>Notificação enviada em 28/06/2024 para Demandante da contratação e Fiscais do Contrato terem ciência da proximidade do término da vigência do contrato.               E-mail reiterado em 09/09/2024. E-mail reiterado em 27/11/2024.</t>
  </si>
  <si>
    <t>Notificação enviada por e-mail, em 30/09/2024, para Demandante da Contratação e Fiscais do Contrato terem ciência da proximidade do término da vigência do contrato.                          E-mail reiterado em 27/11/2024.</t>
  </si>
  <si>
    <t>3º Aditivo (2 de prazo e 1 de prazo e valor)</t>
  </si>
  <si>
    <t>Notificação enviada por e-mail, em 09/12/2024, para o Demandante da Contratação e Fiscais do Contrato terem ciência da proximidade do término da vigência do contrato.</t>
  </si>
  <si>
    <t xml:space="preserve">Rejane de Almeida e                          Maisa Fraga                                             (Portaria nº 2.099/2024) </t>
  </si>
  <si>
    <t xml:space="preserve">1º Aditivo 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</si>
  <si>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</si>
  <si>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</si>
  <si>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</si>
  <si>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>Sênior Sistemas S/A</t>
  </si>
  <si>
    <t>3º Aditivo                               (4 Apostilamento)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</si>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</sst>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164" fontId="8" fillId="2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/>
    </xf>
    <xf numFmtId="0" fontId="3" fillId="2" borderId="11" xfId="0" applyFont="1" applyFill="1" applyBorder="1"/>
    <xf numFmtId="14" fontId="3" fillId="6" borderId="11" xfId="0" applyNumberFormat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6" fontId="3" fillId="2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/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2" borderId="11" xfId="0" applyFont="1" applyFill="1" applyBorder="1" applyAlignment="1">
      <alignment vertical="center" wrapText="1"/>
    </xf>
    <xf numFmtId="167" fontId="3" fillId="0" borderId="11" xfId="0" applyNumberFormat="1" applyFont="1" applyBorder="1"/>
    <xf numFmtId="1" fontId="3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17" fontId="3" fillId="2" borderId="12" xfId="0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7" fontId="3" fillId="2" borderId="16" xfId="0" quotePrefix="1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4" fontId="3" fillId="7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9" borderId="11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13" fillId="9" borderId="1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3" fillId="9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4" fontId="13" fillId="9" borderId="11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2" fillId="2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14" fontId="3" fillId="15" borderId="11" xfId="0" applyNumberFormat="1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wrapText="1"/>
    </xf>
    <xf numFmtId="14" fontId="23" fillId="2" borderId="11" xfId="0" applyNumberFormat="1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164" fontId="3" fillId="16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64" fontId="3" fillId="16" borderId="11" xfId="0" applyNumberFormat="1" applyFont="1" applyFill="1" applyBorder="1" applyAlignment="1">
      <alignment horizontal="center" vertical="center" wrapText="1"/>
    </xf>
    <xf numFmtId="0" fontId="21" fillId="17" borderId="11" xfId="0" applyFont="1" applyFill="1" applyBorder="1" applyAlignment="1">
      <alignment horizontal="center" vertical="center"/>
    </xf>
    <xf numFmtId="0" fontId="21" fillId="17" borderId="11" xfId="0" applyFont="1" applyFill="1" applyBorder="1" applyAlignment="1">
      <alignment horizontal="center" vertical="center" wrapText="1"/>
    </xf>
    <xf numFmtId="14" fontId="3" fillId="17" borderId="11" xfId="0" applyNumberFormat="1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14" fontId="3" fillId="10" borderId="11" xfId="0" applyNumberFormat="1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 wrapText="1"/>
    </xf>
    <xf numFmtId="14" fontId="3" fillId="10" borderId="11" xfId="0" applyNumberFormat="1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/>
    <xf numFmtId="14" fontId="3" fillId="17" borderId="11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/>
    </xf>
    <xf numFmtId="14" fontId="3" fillId="15" borderId="11" xfId="0" applyNumberFormat="1" applyFont="1" applyFill="1" applyBorder="1" applyAlignment="1">
      <alignment horizontal="center" vertical="center"/>
    </xf>
    <xf numFmtId="14" fontId="3" fillId="13" borderId="11" xfId="0" applyNumberFormat="1" applyFont="1" applyFill="1" applyBorder="1" applyAlignment="1">
      <alignment horizontal="center" vertical="center"/>
    </xf>
    <xf numFmtId="14" fontId="3" fillId="11" borderId="1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0" fillId="15" borderId="0" xfId="0" applyFill="1"/>
    <xf numFmtId="44" fontId="3" fillId="0" borderId="0" xfId="1" applyFont="1"/>
    <xf numFmtId="44" fontId="0" fillId="0" borderId="0" xfId="1" applyFont="1"/>
    <xf numFmtId="14" fontId="6" fillId="2" borderId="11" xfId="0" applyNumberFormat="1" applyFont="1" applyFill="1" applyBorder="1" applyAlignment="1">
      <alignment horizontal="center" vertical="center"/>
    </xf>
    <xf numFmtId="44" fontId="4" fillId="0" borderId="0" xfId="1" applyFont="1"/>
    <xf numFmtId="44" fontId="26" fillId="0" borderId="0" xfId="1" applyFont="1"/>
    <xf numFmtId="44" fontId="0" fillId="0" borderId="0" xfId="0" applyNumberFormat="1"/>
    <xf numFmtId="0" fontId="21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16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 wrapText="1"/>
    </xf>
    <xf numFmtId="17" fontId="3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19" xfId="0" applyFont="1" applyBorder="1" applyAlignment="1">
      <alignment horizontal="center" vertical="center"/>
    </xf>
    <xf numFmtId="0" fontId="3" fillId="2" borderId="1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/>
    </xf>
    <xf numFmtId="14" fontId="3" fillId="2" borderId="24" xfId="0" applyNumberFormat="1" applyFont="1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/>
    </xf>
    <xf numFmtId="44" fontId="3" fillId="2" borderId="19" xfId="1" applyFont="1" applyFill="1" applyBorder="1" applyAlignment="1">
      <alignment horizontal="center" vertical="center"/>
    </xf>
    <xf numFmtId="44" fontId="3" fillId="2" borderId="18" xfId="1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 vertical="center" wrapText="1"/>
    </xf>
    <xf numFmtId="44" fontId="3" fillId="2" borderId="11" xfId="1" quotePrefix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vertical="center"/>
    </xf>
    <xf numFmtId="17" fontId="3" fillId="2" borderId="21" xfId="0" applyNumberFormat="1" applyFont="1" applyFill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0" fontId="6" fillId="0" borderId="10" xfId="0" applyFont="1" applyBorder="1"/>
    <xf numFmtId="0" fontId="3" fillId="10" borderId="11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center" vertical="center" wrapText="1"/>
    </xf>
    <xf numFmtId="44" fontId="2" fillId="15" borderId="11" xfId="1" applyFont="1" applyFill="1" applyBorder="1" applyAlignment="1">
      <alignment horizontal="center" vertical="center"/>
    </xf>
    <xf numFmtId="0" fontId="26" fillId="13" borderId="11" xfId="0" applyFont="1" applyFill="1" applyBorder="1" applyAlignment="1">
      <alignment horizontal="center" vertical="center" wrapText="1"/>
    </xf>
    <xf numFmtId="14" fontId="3" fillId="13" borderId="11" xfId="0" applyNumberFormat="1" applyFont="1" applyFill="1" applyBorder="1" applyAlignment="1">
      <alignment horizontal="center" vertical="center" wrapText="1"/>
    </xf>
    <xf numFmtId="164" fontId="11" fillId="15" borderId="1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200" y="3341850"/>
          <a:ext cx="10515600" cy="87630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53599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1</xdr:col>
      <xdr:colOff>152400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opLeftCell="L148" workbookViewId="0">
      <selection activeCell="M155" sqref="M155"/>
    </sheetView>
  </sheetViews>
  <sheetFormatPr defaultColWidth="14.42578125" defaultRowHeight="15" customHeight="1" x14ac:dyDescent="0.25"/>
  <cols>
    <col min="1" max="1" width="4.42578125" customWidth="1"/>
    <col min="2" max="2" width="12.140625" style="195" customWidth="1"/>
    <col min="3" max="3" width="17.42578125" customWidth="1"/>
    <col min="4" max="4" width="19" customWidth="1"/>
    <col min="5" max="5" width="16" style="195" customWidth="1"/>
    <col min="6" max="6" width="19.42578125" style="176" customWidth="1"/>
    <col min="7" max="7" width="29.85546875" customWidth="1"/>
    <col min="8" max="8" width="32.140625" style="195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1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5"/>
      <c r="F3" s="177"/>
      <c r="G3" s="6"/>
      <c r="H3" s="5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1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1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1"/>
      <c r="M6" s="3"/>
      <c r="S6" s="4"/>
      <c r="T6" s="4"/>
      <c r="U6" s="4"/>
      <c r="V6" s="4"/>
      <c r="W6" s="4"/>
    </row>
    <row r="7" spans="1:26" ht="14.25" customHeight="1" x14ac:dyDescent="0.25">
      <c r="A7" s="1"/>
      <c r="B7" s="1"/>
      <c r="C7" s="1"/>
      <c r="D7" s="1"/>
      <c r="E7" s="1"/>
      <c r="M7" s="3"/>
      <c r="S7" s="4"/>
      <c r="T7" s="4"/>
      <c r="U7" s="4"/>
      <c r="V7" s="4"/>
      <c r="W7" s="4"/>
    </row>
    <row r="8" spans="1:26" ht="26.25" x14ac:dyDescent="0.25">
      <c r="A8" s="1"/>
      <c r="B8" s="11"/>
      <c r="C8" s="206" t="s">
        <v>0</v>
      </c>
      <c r="D8" s="207"/>
      <c r="E8" s="207"/>
      <c r="F8" s="207"/>
      <c r="G8" s="208"/>
      <c r="H8" s="203" t="s">
        <v>1</v>
      </c>
      <c r="I8" s="204"/>
      <c r="J8" s="204"/>
      <c r="K8" s="205"/>
      <c r="L8" s="209" t="s">
        <v>2</v>
      </c>
      <c r="M8" s="207"/>
      <c r="N8" s="207"/>
      <c r="O8" s="208"/>
      <c r="P8" s="203" t="s">
        <v>3</v>
      </c>
      <c r="Q8" s="204"/>
      <c r="R8" s="205"/>
      <c r="S8" s="4"/>
      <c r="T8" s="4"/>
      <c r="U8" s="4"/>
      <c r="V8" s="4"/>
      <c r="W8" s="4"/>
    </row>
    <row r="9" spans="1:26" ht="67.5" customHeight="1" x14ac:dyDescent="0.25">
      <c r="A9" s="1"/>
      <c r="B9" s="171" t="s">
        <v>4</v>
      </c>
      <c r="C9" s="171" t="s">
        <v>5</v>
      </c>
      <c r="D9" s="171" t="s">
        <v>6</v>
      </c>
      <c r="E9" s="131" t="s">
        <v>1500</v>
      </c>
      <c r="F9" s="131" t="s">
        <v>434</v>
      </c>
      <c r="G9" s="171" t="s">
        <v>435</v>
      </c>
      <c r="H9" s="131" t="s">
        <v>436</v>
      </c>
      <c r="I9" s="131" t="s">
        <v>437</v>
      </c>
      <c r="J9" s="171" t="s">
        <v>13</v>
      </c>
      <c r="K9" s="131" t="s">
        <v>14</v>
      </c>
      <c r="L9" s="131" t="s">
        <v>438</v>
      </c>
      <c r="M9" s="131" t="s">
        <v>15</v>
      </c>
      <c r="N9" s="12" t="s">
        <v>16</v>
      </c>
      <c r="O9" s="12" t="s">
        <v>17</v>
      </c>
      <c r="P9" s="13" t="s">
        <v>19</v>
      </c>
      <c r="Q9" s="13" t="s">
        <v>439</v>
      </c>
      <c r="R9" s="13" t="s">
        <v>440</v>
      </c>
      <c r="S9" s="14"/>
      <c r="T9" s="14"/>
      <c r="U9" s="14"/>
      <c r="V9" s="14"/>
      <c r="W9" s="14"/>
      <c r="X9" s="14"/>
      <c r="Y9" s="48"/>
      <c r="Z9" s="48"/>
    </row>
    <row r="10" spans="1:26" ht="66" customHeight="1" x14ac:dyDescent="0.25">
      <c r="A10" s="1"/>
      <c r="B10" s="141">
        <v>1</v>
      </c>
      <c r="C10" s="167" t="s">
        <v>441</v>
      </c>
      <c r="D10" s="167" t="s">
        <v>442</v>
      </c>
      <c r="E10" s="167" t="s">
        <v>1503</v>
      </c>
      <c r="F10" s="151" t="s">
        <v>443</v>
      </c>
      <c r="G10" s="151" t="s">
        <v>444</v>
      </c>
      <c r="H10" s="130">
        <v>336</v>
      </c>
      <c r="I10" s="130"/>
      <c r="J10" s="174" t="s">
        <v>30</v>
      </c>
      <c r="K10" s="174" t="s">
        <v>31</v>
      </c>
      <c r="L10" s="168">
        <v>43664</v>
      </c>
      <c r="M10" s="168">
        <v>43951</v>
      </c>
      <c r="N10" s="170" t="s">
        <v>445</v>
      </c>
      <c r="O10" s="17">
        <f>5+4</f>
        <v>9</v>
      </c>
      <c r="P10" s="29" t="s">
        <v>446</v>
      </c>
      <c r="Q10" s="18"/>
      <c r="R10" s="21"/>
      <c r="S10" s="4"/>
      <c r="T10" s="4"/>
      <c r="U10" s="4"/>
      <c r="V10" s="4"/>
      <c r="W10" s="4"/>
    </row>
    <row r="11" spans="1:26" ht="70.5" customHeight="1" x14ac:dyDescent="0.25">
      <c r="A11" s="1"/>
      <c r="B11" s="141">
        <v>2</v>
      </c>
      <c r="C11" s="167" t="s">
        <v>1501</v>
      </c>
      <c r="D11" s="167" t="s">
        <v>447</v>
      </c>
      <c r="E11" s="175" t="s">
        <v>1502</v>
      </c>
      <c r="F11" s="151" t="s">
        <v>448</v>
      </c>
      <c r="G11" s="151" t="s">
        <v>449</v>
      </c>
      <c r="H11" s="130">
        <v>4660</v>
      </c>
      <c r="I11" s="130"/>
      <c r="J11" s="174" t="s">
        <v>450</v>
      </c>
      <c r="K11" s="168" t="s">
        <v>31</v>
      </c>
      <c r="L11" s="168">
        <v>43475</v>
      </c>
      <c r="M11" s="168">
        <v>43656</v>
      </c>
      <c r="N11" s="52" t="s">
        <v>445</v>
      </c>
      <c r="O11" s="49">
        <f>12</f>
        <v>12</v>
      </c>
      <c r="P11" s="29" t="s">
        <v>451</v>
      </c>
      <c r="Q11" s="29" t="s">
        <v>452</v>
      </c>
      <c r="R11" s="25"/>
      <c r="S11" s="4"/>
      <c r="T11" s="4"/>
      <c r="U11" s="4"/>
      <c r="V11" s="4"/>
      <c r="W11" s="4"/>
    </row>
    <row r="12" spans="1:26" ht="75" x14ac:dyDescent="0.25">
      <c r="A12" s="1"/>
      <c r="B12" s="141">
        <v>3</v>
      </c>
      <c r="C12" s="167" t="s">
        <v>453</v>
      </c>
      <c r="D12" s="175" t="s">
        <v>454</v>
      </c>
      <c r="E12" s="175" t="s">
        <v>1531</v>
      </c>
      <c r="F12" s="151" t="s">
        <v>455</v>
      </c>
      <c r="G12" s="151" t="s">
        <v>456</v>
      </c>
      <c r="H12" s="130">
        <v>8400</v>
      </c>
      <c r="I12" s="130"/>
      <c r="J12" s="174" t="s">
        <v>30</v>
      </c>
      <c r="K12" s="168" t="s">
        <v>31</v>
      </c>
      <c r="L12" s="168">
        <v>43222</v>
      </c>
      <c r="M12" s="168">
        <v>43953</v>
      </c>
      <c r="N12" s="52" t="s">
        <v>445</v>
      </c>
      <c r="O12" s="17">
        <f>12+12</f>
        <v>24</v>
      </c>
      <c r="P12" s="39" t="s">
        <v>457</v>
      </c>
      <c r="Q12" s="29"/>
      <c r="R12" s="25" t="s">
        <v>458</v>
      </c>
      <c r="S12" s="4"/>
      <c r="T12" s="4"/>
      <c r="U12" s="4"/>
      <c r="V12" s="4"/>
      <c r="W12" s="4"/>
    </row>
    <row r="13" spans="1:26" ht="75" x14ac:dyDescent="0.25">
      <c r="A13" s="1"/>
      <c r="B13" s="141">
        <v>4</v>
      </c>
      <c r="C13" s="167" t="s">
        <v>459</v>
      </c>
      <c r="D13" s="167" t="s">
        <v>460</v>
      </c>
      <c r="E13" s="175" t="s">
        <v>1542</v>
      </c>
      <c r="F13" s="151" t="s">
        <v>461</v>
      </c>
      <c r="G13" s="151" t="s">
        <v>462</v>
      </c>
      <c r="H13" s="190">
        <v>9000</v>
      </c>
      <c r="I13" s="130"/>
      <c r="J13" s="174" t="s">
        <v>30</v>
      </c>
      <c r="K13" s="168" t="s">
        <v>31</v>
      </c>
      <c r="L13" s="168">
        <v>42964</v>
      </c>
      <c r="M13" s="168">
        <v>44061</v>
      </c>
      <c r="N13" s="52" t="s">
        <v>445</v>
      </c>
      <c r="O13" s="26">
        <f>12+12+12</f>
        <v>36</v>
      </c>
      <c r="P13" s="39" t="s">
        <v>457</v>
      </c>
      <c r="Q13" s="29" t="s">
        <v>463</v>
      </c>
      <c r="R13" s="25" t="s">
        <v>464</v>
      </c>
      <c r="S13" s="4"/>
      <c r="T13" s="4"/>
      <c r="U13" s="4"/>
      <c r="V13" s="4"/>
      <c r="W13" s="4"/>
    </row>
    <row r="14" spans="1:26" ht="60" x14ac:dyDescent="0.25">
      <c r="A14" s="1"/>
      <c r="B14" s="141">
        <v>5</v>
      </c>
      <c r="C14" s="167" t="s">
        <v>465</v>
      </c>
      <c r="D14" s="167" t="s">
        <v>466</v>
      </c>
      <c r="E14" s="175" t="s">
        <v>1543</v>
      </c>
      <c r="F14" s="151" t="s">
        <v>467</v>
      </c>
      <c r="G14" s="151" t="s">
        <v>468</v>
      </c>
      <c r="H14" s="190">
        <v>5880</v>
      </c>
      <c r="I14" s="130"/>
      <c r="J14" s="174" t="s">
        <v>30</v>
      </c>
      <c r="K14" s="168" t="s">
        <v>31</v>
      </c>
      <c r="L14" s="168">
        <v>43042</v>
      </c>
      <c r="M14" s="168">
        <v>43772</v>
      </c>
      <c r="N14" s="52" t="s">
        <v>445</v>
      </c>
      <c r="O14" s="26">
        <f>12+12</f>
        <v>24</v>
      </c>
      <c r="P14" s="39" t="s">
        <v>457</v>
      </c>
      <c r="Q14" s="29"/>
      <c r="R14" s="25"/>
      <c r="S14" s="4"/>
      <c r="T14" s="4"/>
      <c r="U14" s="4"/>
      <c r="V14" s="4"/>
      <c r="W14" s="4"/>
    </row>
    <row r="15" spans="1:26" ht="42.75" customHeight="1" x14ac:dyDescent="0.25">
      <c r="A15" s="1"/>
      <c r="B15" s="172">
        <v>6</v>
      </c>
      <c r="C15" s="76" t="s">
        <v>469</v>
      </c>
      <c r="D15" s="76" t="s">
        <v>417</v>
      </c>
      <c r="E15" s="173" t="s">
        <v>1544</v>
      </c>
      <c r="F15" s="169" t="s">
        <v>470</v>
      </c>
      <c r="G15" s="77" t="s">
        <v>471</v>
      </c>
      <c r="H15" s="191"/>
      <c r="I15" s="78"/>
      <c r="J15" s="80" t="s">
        <v>450</v>
      </c>
      <c r="K15" s="81" t="s">
        <v>31</v>
      </c>
      <c r="L15" s="81">
        <v>43588</v>
      </c>
      <c r="M15" s="81">
        <v>43680</v>
      </c>
      <c r="N15" s="21" t="s">
        <v>445</v>
      </c>
      <c r="O15" s="49">
        <f>3</f>
        <v>3</v>
      </c>
      <c r="P15" s="29" t="s">
        <v>472</v>
      </c>
      <c r="Q15" s="29" t="s">
        <v>473</v>
      </c>
      <c r="R15" s="25"/>
      <c r="S15" s="4"/>
      <c r="T15" s="4"/>
      <c r="U15" s="4"/>
      <c r="V15" s="4"/>
      <c r="W15" s="4"/>
    </row>
    <row r="16" spans="1:26" ht="49.5" customHeight="1" x14ac:dyDescent="0.25">
      <c r="A16" s="1"/>
      <c r="B16" s="16">
        <v>7</v>
      </c>
      <c r="C16" s="17" t="s">
        <v>474</v>
      </c>
      <c r="D16" s="19" t="s">
        <v>475</v>
      </c>
      <c r="E16" s="63" t="s">
        <v>1521</v>
      </c>
      <c r="F16" s="151" t="s">
        <v>476</v>
      </c>
      <c r="G16" s="129" t="s">
        <v>477</v>
      </c>
      <c r="H16" s="189">
        <v>2300</v>
      </c>
      <c r="I16" s="21"/>
      <c r="J16" s="23" t="s">
        <v>450</v>
      </c>
      <c r="K16" s="18" t="s">
        <v>31</v>
      </c>
      <c r="L16" s="18">
        <v>43325</v>
      </c>
      <c r="M16" s="18">
        <v>43690</v>
      </c>
      <c r="N16" s="21" t="s">
        <v>445</v>
      </c>
      <c r="O16" s="49">
        <f>12</f>
        <v>12</v>
      </c>
      <c r="P16" s="50" t="s">
        <v>478</v>
      </c>
      <c r="Q16" s="29" t="s">
        <v>479</v>
      </c>
      <c r="R16" s="21"/>
      <c r="S16" s="4"/>
      <c r="T16" s="4"/>
      <c r="U16" s="4"/>
      <c r="V16" s="4"/>
      <c r="W16" s="4"/>
    </row>
    <row r="17" spans="1:23" ht="51" customHeight="1" x14ac:dyDescent="0.25">
      <c r="A17" s="1"/>
      <c r="B17" s="16">
        <v>8</v>
      </c>
      <c r="C17" s="17" t="s">
        <v>480</v>
      </c>
      <c r="D17" s="19" t="s">
        <v>1516</v>
      </c>
      <c r="E17" s="19" t="s">
        <v>1517</v>
      </c>
      <c r="F17" s="77" t="s">
        <v>481</v>
      </c>
      <c r="G17" s="20" t="s">
        <v>482</v>
      </c>
      <c r="H17" s="189">
        <v>1278.96</v>
      </c>
      <c r="I17" s="21"/>
      <c r="J17" s="23" t="s">
        <v>450</v>
      </c>
      <c r="K17" s="18" t="s">
        <v>31</v>
      </c>
      <c r="L17" s="18">
        <v>43334</v>
      </c>
      <c r="M17" s="18">
        <v>43699</v>
      </c>
      <c r="N17" s="21" t="s">
        <v>445</v>
      </c>
      <c r="O17" s="49">
        <f>12</f>
        <v>12</v>
      </c>
      <c r="P17" s="50" t="s">
        <v>483</v>
      </c>
      <c r="Q17" s="29" t="s">
        <v>484</v>
      </c>
      <c r="R17" s="21"/>
      <c r="S17" s="4"/>
      <c r="T17" s="4"/>
      <c r="U17" s="4"/>
      <c r="V17" s="4"/>
      <c r="W17" s="4"/>
    </row>
    <row r="18" spans="1:23" ht="42.75" customHeight="1" x14ac:dyDescent="0.25">
      <c r="A18" s="1"/>
      <c r="B18" s="16">
        <v>9</v>
      </c>
      <c r="C18" s="17" t="s">
        <v>485</v>
      </c>
      <c r="D18" s="19" t="s">
        <v>474</v>
      </c>
      <c r="E18" s="19" t="s">
        <v>1523</v>
      </c>
      <c r="F18" s="20" t="s">
        <v>486</v>
      </c>
      <c r="G18" s="20" t="s">
        <v>487</v>
      </c>
      <c r="H18" s="189">
        <f>27562.5</f>
        <v>27562.5</v>
      </c>
      <c r="I18" s="21"/>
      <c r="J18" s="23" t="s">
        <v>450</v>
      </c>
      <c r="K18" s="18" t="s">
        <v>31</v>
      </c>
      <c r="L18" s="18">
        <v>43364</v>
      </c>
      <c r="M18" s="18">
        <v>43729</v>
      </c>
      <c r="N18" s="21" t="s">
        <v>445</v>
      </c>
      <c r="O18" s="49">
        <f>12</f>
        <v>12</v>
      </c>
      <c r="P18" s="51" t="s">
        <v>488</v>
      </c>
      <c r="Q18" s="20" t="s">
        <v>489</v>
      </c>
      <c r="R18" s="52"/>
      <c r="S18" s="4"/>
      <c r="T18" s="4"/>
      <c r="U18" s="4"/>
      <c r="V18" s="4"/>
      <c r="W18" s="4"/>
    </row>
    <row r="19" spans="1:23" ht="75" x14ac:dyDescent="0.25">
      <c r="A19" s="1"/>
      <c r="B19" s="16">
        <v>10</v>
      </c>
      <c r="C19" s="17" t="s">
        <v>490</v>
      </c>
      <c r="D19" s="17" t="s">
        <v>491</v>
      </c>
      <c r="E19" s="17" t="s">
        <v>1518</v>
      </c>
      <c r="F19" s="20" t="s">
        <v>492</v>
      </c>
      <c r="G19" s="20" t="s">
        <v>1519</v>
      </c>
      <c r="H19" s="192">
        <f>896.6+2138.9</f>
        <v>3035.5</v>
      </c>
      <c r="I19" s="21"/>
      <c r="J19" s="23" t="s">
        <v>450</v>
      </c>
      <c r="K19" s="18" t="s">
        <v>31</v>
      </c>
      <c r="L19" s="18">
        <v>43389</v>
      </c>
      <c r="M19" s="18">
        <v>43754</v>
      </c>
      <c r="N19" s="21" t="s">
        <v>445</v>
      </c>
      <c r="O19" s="49">
        <f>12</f>
        <v>12</v>
      </c>
      <c r="P19" s="29" t="s">
        <v>493</v>
      </c>
      <c r="Q19" s="20" t="s">
        <v>494</v>
      </c>
      <c r="R19" s="52"/>
      <c r="S19" s="4"/>
      <c r="T19" s="4"/>
      <c r="U19" s="4"/>
      <c r="V19" s="4"/>
      <c r="W19" s="4"/>
    </row>
    <row r="20" spans="1:23" ht="48" customHeight="1" x14ac:dyDescent="0.25">
      <c r="A20" s="1"/>
      <c r="B20" s="16">
        <v>11</v>
      </c>
      <c r="C20" s="17" t="s">
        <v>495</v>
      </c>
      <c r="D20" s="17" t="s">
        <v>496</v>
      </c>
      <c r="E20" s="147" t="s">
        <v>1529</v>
      </c>
      <c r="F20" s="20" t="s">
        <v>470</v>
      </c>
      <c r="G20" s="20" t="s">
        <v>497</v>
      </c>
      <c r="H20" s="189">
        <v>82048.5</v>
      </c>
      <c r="I20" s="21"/>
      <c r="J20" s="23" t="s">
        <v>498</v>
      </c>
      <c r="K20" s="18" t="s">
        <v>31</v>
      </c>
      <c r="L20" s="18">
        <v>43665</v>
      </c>
      <c r="M20" s="18">
        <v>44091</v>
      </c>
      <c r="N20" s="21" t="s">
        <v>445</v>
      </c>
      <c r="O20" s="49">
        <f>2</f>
        <v>2</v>
      </c>
      <c r="P20" s="29" t="s">
        <v>499</v>
      </c>
      <c r="Q20" s="20" t="s">
        <v>500</v>
      </c>
      <c r="R20" s="52"/>
      <c r="S20" s="4"/>
      <c r="T20" s="4"/>
      <c r="U20" s="4"/>
      <c r="V20" s="4"/>
      <c r="W20" s="4"/>
    </row>
    <row r="21" spans="1:23" ht="39" customHeight="1" x14ac:dyDescent="0.25">
      <c r="A21" s="1"/>
      <c r="B21" s="16">
        <v>12</v>
      </c>
      <c r="C21" s="17" t="s">
        <v>501</v>
      </c>
      <c r="D21" s="17" t="s">
        <v>491</v>
      </c>
      <c r="E21" s="17" t="s">
        <v>1518</v>
      </c>
      <c r="F21" s="20" t="s">
        <v>502</v>
      </c>
      <c r="G21" s="20" t="s">
        <v>1520</v>
      </c>
      <c r="H21" s="192">
        <v>752.18</v>
      </c>
      <c r="I21" s="21"/>
      <c r="J21" s="23" t="s">
        <v>450</v>
      </c>
      <c r="K21" s="18" t="s">
        <v>31</v>
      </c>
      <c r="L21" s="18">
        <v>43389</v>
      </c>
      <c r="M21" s="18">
        <v>43754</v>
      </c>
      <c r="N21" s="21" t="s">
        <v>445</v>
      </c>
      <c r="O21" s="49">
        <f>12</f>
        <v>12</v>
      </c>
      <c r="P21" s="50" t="s">
        <v>503</v>
      </c>
      <c r="Q21" s="20" t="s">
        <v>494</v>
      </c>
      <c r="R21" s="52"/>
      <c r="S21" s="4"/>
      <c r="T21" s="4"/>
      <c r="U21" s="4"/>
      <c r="V21" s="4"/>
      <c r="W21" s="4"/>
    </row>
    <row r="22" spans="1:23" ht="43.5" customHeight="1" x14ac:dyDescent="0.25">
      <c r="A22" s="1"/>
      <c r="B22" s="16">
        <v>13</v>
      </c>
      <c r="C22" s="17" t="s">
        <v>504</v>
      </c>
      <c r="D22" s="17" t="s">
        <v>505</v>
      </c>
      <c r="E22" s="38" t="s">
        <v>1512</v>
      </c>
      <c r="F22" s="20" t="s">
        <v>506</v>
      </c>
      <c r="G22" s="26" t="s">
        <v>507</v>
      </c>
      <c r="H22" s="189">
        <v>4798</v>
      </c>
      <c r="I22" s="21"/>
      <c r="J22" s="53" t="s">
        <v>450</v>
      </c>
      <c r="K22" s="18" t="s">
        <v>31</v>
      </c>
      <c r="L22" s="18">
        <v>43088</v>
      </c>
      <c r="M22" s="23">
        <v>43818</v>
      </c>
      <c r="N22" s="21" t="s">
        <v>445</v>
      </c>
      <c r="O22" s="49">
        <f>12+12</f>
        <v>24</v>
      </c>
      <c r="P22" s="50" t="s">
        <v>508</v>
      </c>
      <c r="Q22" s="20" t="s">
        <v>509</v>
      </c>
      <c r="R22" s="21"/>
      <c r="S22" s="4"/>
      <c r="T22" s="4"/>
      <c r="U22" s="4"/>
      <c r="V22" s="4"/>
      <c r="W22" s="4"/>
    </row>
    <row r="23" spans="1:23" ht="47.25" customHeight="1" x14ac:dyDescent="0.25">
      <c r="A23" s="1"/>
      <c r="B23" s="16">
        <v>14</v>
      </c>
      <c r="C23" s="17" t="s">
        <v>510</v>
      </c>
      <c r="D23" s="17" t="s">
        <v>511</v>
      </c>
      <c r="E23" s="147" t="s">
        <v>1545</v>
      </c>
      <c r="F23" s="20" t="s">
        <v>512</v>
      </c>
      <c r="G23" s="29" t="s">
        <v>513</v>
      </c>
      <c r="H23" s="196">
        <v>438</v>
      </c>
      <c r="I23" s="54"/>
      <c r="J23" s="53" t="s">
        <v>514</v>
      </c>
      <c r="K23" s="18" t="s">
        <v>31</v>
      </c>
      <c r="L23" s="18">
        <v>43644</v>
      </c>
      <c r="M23" s="18">
        <v>43826</v>
      </c>
      <c r="N23" s="21" t="s">
        <v>445</v>
      </c>
      <c r="O23" s="49">
        <f>7</f>
        <v>7</v>
      </c>
      <c r="P23" s="29" t="s">
        <v>515</v>
      </c>
      <c r="Q23" s="20" t="s">
        <v>516</v>
      </c>
      <c r="R23" s="55"/>
      <c r="S23" s="4"/>
      <c r="T23" s="4"/>
      <c r="U23" s="4"/>
      <c r="V23" s="4"/>
      <c r="W23" s="4"/>
    </row>
    <row r="24" spans="1:23" ht="45" customHeight="1" x14ac:dyDescent="0.25">
      <c r="A24" s="1"/>
      <c r="B24" s="16">
        <v>15</v>
      </c>
      <c r="C24" s="17" t="s">
        <v>517</v>
      </c>
      <c r="D24" s="17" t="s">
        <v>518</v>
      </c>
      <c r="E24" s="16" t="s">
        <v>1514</v>
      </c>
      <c r="F24" s="20" t="s">
        <v>519</v>
      </c>
      <c r="G24" s="26" t="s">
        <v>520</v>
      </c>
      <c r="H24" s="196">
        <v>225000</v>
      </c>
      <c r="I24" s="56"/>
      <c r="J24" s="53" t="s">
        <v>450</v>
      </c>
      <c r="K24" s="18" t="s">
        <v>31</v>
      </c>
      <c r="L24" s="18">
        <v>42942</v>
      </c>
      <c r="M24" s="23">
        <v>43830</v>
      </c>
      <c r="N24" s="21" t="s">
        <v>445</v>
      </c>
      <c r="O24" s="49">
        <f>12+12+5</f>
        <v>29</v>
      </c>
      <c r="P24" s="29" t="s">
        <v>521</v>
      </c>
      <c r="Q24" s="20" t="s">
        <v>522</v>
      </c>
      <c r="R24" s="54"/>
      <c r="S24" s="4"/>
      <c r="T24" s="4"/>
      <c r="U24" s="4"/>
      <c r="V24" s="4"/>
      <c r="W24" s="4"/>
    </row>
    <row r="25" spans="1:23" ht="41.25" customHeight="1" x14ac:dyDescent="0.25">
      <c r="A25" s="1"/>
      <c r="B25" s="16">
        <v>16</v>
      </c>
      <c r="C25" s="17" t="s">
        <v>523</v>
      </c>
      <c r="D25" s="19" t="s">
        <v>524</v>
      </c>
      <c r="E25" s="147" t="s">
        <v>1527</v>
      </c>
      <c r="F25" s="20" t="s">
        <v>525</v>
      </c>
      <c r="G25" s="29" t="s">
        <v>526</v>
      </c>
      <c r="H25" s="196">
        <v>36000</v>
      </c>
      <c r="I25" s="54"/>
      <c r="J25" s="53" t="s">
        <v>450</v>
      </c>
      <c r="K25" s="18" t="s">
        <v>31</v>
      </c>
      <c r="L25" s="18">
        <v>43655</v>
      </c>
      <c r="M25" s="18">
        <v>43830</v>
      </c>
      <c r="N25" s="21" t="s">
        <v>445</v>
      </c>
      <c r="O25" s="49">
        <v>5</v>
      </c>
      <c r="P25" s="29" t="s">
        <v>527</v>
      </c>
      <c r="Q25" s="20" t="s">
        <v>528</v>
      </c>
      <c r="R25" s="54"/>
      <c r="S25" s="4"/>
      <c r="T25" s="4"/>
      <c r="U25" s="4"/>
      <c r="V25" s="4"/>
      <c r="W25" s="4"/>
    </row>
    <row r="26" spans="1:23" ht="46.5" customHeight="1" x14ac:dyDescent="0.25">
      <c r="A26" s="1"/>
      <c r="B26" s="16">
        <v>17</v>
      </c>
      <c r="C26" s="17" t="s">
        <v>529</v>
      </c>
      <c r="D26" s="17" t="s">
        <v>530</v>
      </c>
      <c r="E26" s="147" t="s">
        <v>1528</v>
      </c>
      <c r="F26" s="20" t="s">
        <v>531</v>
      </c>
      <c r="G26" s="29" t="s">
        <v>532</v>
      </c>
      <c r="H26" s="196">
        <v>10900</v>
      </c>
      <c r="I26" s="54"/>
      <c r="J26" s="53" t="s">
        <v>30</v>
      </c>
      <c r="K26" s="18" t="s">
        <v>31</v>
      </c>
      <c r="L26" s="18">
        <v>43663</v>
      </c>
      <c r="M26" s="18">
        <v>43830</v>
      </c>
      <c r="N26" s="21" t="s">
        <v>445</v>
      </c>
      <c r="O26" s="49">
        <v>5</v>
      </c>
      <c r="P26" s="29" t="s">
        <v>533</v>
      </c>
      <c r="Q26" s="20" t="s">
        <v>534</v>
      </c>
      <c r="R26" s="54"/>
      <c r="S26" s="4"/>
      <c r="T26" s="4"/>
      <c r="U26" s="4"/>
      <c r="V26" s="4"/>
      <c r="W26" s="4"/>
    </row>
    <row r="27" spans="1:23" ht="61.5" customHeight="1" x14ac:dyDescent="0.25">
      <c r="A27" s="1"/>
      <c r="B27" s="16">
        <v>18</v>
      </c>
      <c r="C27" s="17" t="s">
        <v>529</v>
      </c>
      <c r="D27" s="17" t="s">
        <v>529</v>
      </c>
      <c r="E27" s="147" t="s">
        <v>1549</v>
      </c>
      <c r="F27" s="20" t="s">
        <v>535</v>
      </c>
      <c r="G27" s="29" t="s">
        <v>536</v>
      </c>
      <c r="H27" s="196">
        <v>10900</v>
      </c>
      <c r="I27" s="54"/>
      <c r="J27" s="53" t="s">
        <v>30</v>
      </c>
      <c r="K27" s="18" t="s">
        <v>31</v>
      </c>
      <c r="L27" s="18">
        <v>43663</v>
      </c>
      <c r="M27" s="18">
        <v>43830</v>
      </c>
      <c r="N27" s="21" t="s">
        <v>445</v>
      </c>
      <c r="O27" s="49">
        <v>5</v>
      </c>
      <c r="P27" s="29" t="s">
        <v>537</v>
      </c>
      <c r="Q27" s="20" t="s">
        <v>534</v>
      </c>
      <c r="R27" s="54"/>
      <c r="S27" s="4"/>
      <c r="T27" s="4"/>
      <c r="U27" s="4"/>
      <c r="V27" s="4"/>
      <c r="W27" s="4"/>
    </row>
    <row r="28" spans="1:23" ht="51.75" customHeight="1" x14ac:dyDescent="0.25">
      <c r="A28" s="1"/>
      <c r="B28" s="16">
        <v>19</v>
      </c>
      <c r="C28" s="17" t="s">
        <v>538</v>
      </c>
      <c r="D28" s="19" t="s">
        <v>539</v>
      </c>
      <c r="E28" s="16" t="s">
        <v>1522</v>
      </c>
      <c r="F28" s="20" t="s">
        <v>540</v>
      </c>
      <c r="G28" s="29" t="s">
        <v>541</v>
      </c>
      <c r="H28" s="196">
        <v>7167.3</v>
      </c>
      <c r="I28" s="54"/>
      <c r="J28" s="53" t="s">
        <v>514</v>
      </c>
      <c r="K28" s="18" t="s">
        <v>31</v>
      </c>
      <c r="L28" s="18">
        <v>43474</v>
      </c>
      <c r="M28" s="18">
        <v>43839</v>
      </c>
      <c r="N28" s="21" t="s">
        <v>445</v>
      </c>
      <c r="O28" s="49">
        <v>12</v>
      </c>
      <c r="P28" s="29" t="s">
        <v>542</v>
      </c>
      <c r="Q28" s="20" t="s">
        <v>543</v>
      </c>
      <c r="R28" s="54"/>
      <c r="S28" s="4"/>
      <c r="T28" s="4"/>
      <c r="U28" s="4"/>
      <c r="V28" s="4"/>
      <c r="W28" s="4"/>
    </row>
    <row r="29" spans="1:23" ht="45" x14ac:dyDescent="0.25">
      <c r="A29" s="1"/>
      <c r="B29" s="16">
        <v>20</v>
      </c>
      <c r="C29" s="17" t="s">
        <v>544</v>
      </c>
      <c r="D29" s="17" t="s">
        <v>545</v>
      </c>
      <c r="E29" s="147" t="s">
        <v>1535</v>
      </c>
      <c r="F29" s="20" t="s">
        <v>546</v>
      </c>
      <c r="G29" s="29" t="s">
        <v>547</v>
      </c>
      <c r="H29" s="196">
        <v>18000</v>
      </c>
      <c r="I29" s="54"/>
      <c r="J29" s="53" t="s">
        <v>450</v>
      </c>
      <c r="K29" s="18" t="s">
        <v>31</v>
      </c>
      <c r="L29" s="18">
        <v>43739</v>
      </c>
      <c r="M29" s="18">
        <v>43862</v>
      </c>
      <c r="N29" s="21" t="s">
        <v>445</v>
      </c>
      <c r="O29" s="49">
        <f>4</f>
        <v>4</v>
      </c>
      <c r="P29" s="51" t="s">
        <v>548</v>
      </c>
      <c r="Q29" s="20" t="s">
        <v>549</v>
      </c>
      <c r="R29" s="54"/>
      <c r="S29" s="4"/>
      <c r="T29" s="4"/>
      <c r="U29" s="4"/>
      <c r="V29" s="4"/>
      <c r="W29" s="4"/>
    </row>
    <row r="30" spans="1:23" ht="90" customHeight="1" x14ac:dyDescent="0.25">
      <c r="A30" s="1"/>
      <c r="B30" s="16">
        <v>21</v>
      </c>
      <c r="C30" s="17" t="s">
        <v>550</v>
      </c>
      <c r="D30" s="19" t="s">
        <v>551</v>
      </c>
      <c r="E30" s="147" t="s">
        <v>1533</v>
      </c>
      <c r="F30" s="20" t="s">
        <v>552</v>
      </c>
      <c r="G30" s="29" t="s">
        <v>553</v>
      </c>
      <c r="H30" s="196">
        <v>16800</v>
      </c>
      <c r="I30" s="54"/>
      <c r="J30" s="53" t="s">
        <v>450</v>
      </c>
      <c r="K30" s="18" t="s">
        <v>31</v>
      </c>
      <c r="L30" s="18">
        <v>43741</v>
      </c>
      <c r="M30" s="18">
        <v>43923</v>
      </c>
      <c r="N30" s="21" t="s">
        <v>445</v>
      </c>
      <c r="O30" s="49">
        <f>6</f>
        <v>6</v>
      </c>
      <c r="P30" s="29" t="s">
        <v>554</v>
      </c>
      <c r="Q30" s="20" t="s">
        <v>555</v>
      </c>
      <c r="R30" s="54"/>
      <c r="S30" s="4"/>
      <c r="T30" s="4"/>
      <c r="U30" s="4"/>
      <c r="V30" s="4"/>
      <c r="W30" s="4"/>
    </row>
    <row r="31" spans="1:23" ht="56.25" customHeight="1" x14ac:dyDescent="0.25">
      <c r="A31" s="1"/>
      <c r="B31" s="16">
        <v>22</v>
      </c>
      <c r="C31" s="17" t="s">
        <v>556</v>
      </c>
      <c r="D31" s="17" t="s">
        <v>557</v>
      </c>
      <c r="E31" s="16" t="s">
        <v>1515</v>
      </c>
      <c r="F31" s="20" t="s">
        <v>558</v>
      </c>
      <c r="G31" s="29" t="s">
        <v>559</v>
      </c>
      <c r="H31" s="196">
        <v>15818</v>
      </c>
      <c r="I31" s="54"/>
      <c r="J31" s="53" t="s">
        <v>450</v>
      </c>
      <c r="K31" s="18" t="s">
        <v>31</v>
      </c>
      <c r="L31" s="18">
        <v>43200</v>
      </c>
      <c r="M31" s="18">
        <v>43931</v>
      </c>
      <c r="N31" s="21" t="s">
        <v>445</v>
      </c>
      <c r="O31" s="49">
        <f>12+12</f>
        <v>24</v>
      </c>
      <c r="P31" s="29" t="s">
        <v>560</v>
      </c>
      <c r="Q31" s="20" t="s">
        <v>561</v>
      </c>
      <c r="R31" s="54"/>
      <c r="S31" s="4"/>
      <c r="T31" s="4"/>
      <c r="U31" s="4"/>
      <c r="V31" s="4"/>
      <c r="W31" s="4"/>
    </row>
    <row r="32" spans="1:23" ht="75" x14ac:dyDescent="0.25">
      <c r="A32" s="1"/>
      <c r="B32" s="16">
        <v>23</v>
      </c>
      <c r="C32" s="17" t="s">
        <v>562</v>
      </c>
      <c r="D32" s="17" t="s">
        <v>563</v>
      </c>
      <c r="E32" s="147" t="s">
        <v>1546</v>
      </c>
      <c r="F32" s="20" t="s">
        <v>564</v>
      </c>
      <c r="G32" s="20" t="s">
        <v>565</v>
      </c>
      <c r="H32" s="196">
        <v>1470</v>
      </c>
      <c r="I32" s="54"/>
      <c r="J32" s="53" t="s">
        <v>450</v>
      </c>
      <c r="K32" s="23" t="s">
        <v>83</v>
      </c>
      <c r="L32" s="18">
        <v>43052</v>
      </c>
      <c r="M32" s="18">
        <v>44148</v>
      </c>
      <c r="N32" s="16" t="s">
        <v>445</v>
      </c>
      <c r="O32" s="57">
        <f>12+12+12</f>
        <v>36</v>
      </c>
      <c r="P32" s="29" t="s">
        <v>566</v>
      </c>
      <c r="Q32" s="20" t="s">
        <v>567</v>
      </c>
      <c r="R32" s="58" t="s">
        <v>568</v>
      </c>
      <c r="S32" s="4"/>
      <c r="T32" s="4"/>
      <c r="U32" s="4"/>
      <c r="V32" s="4"/>
      <c r="W32" s="4"/>
    </row>
    <row r="33" spans="1:23" ht="180" x14ac:dyDescent="0.25">
      <c r="A33" s="1"/>
      <c r="B33" s="16">
        <v>24</v>
      </c>
      <c r="C33" s="17" t="s">
        <v>569</v>
      </c>
      <c r="D33" s="17" t="s">
        <v>570</v>
      </c>
      <c r="E33" s="17" t="s">
        <v>1532</v>
      </c>
      <c r="F33" s="65" t="s">
        <v>571</v>
      </c>
      <c r="G33" s="20" t="s">
        <v>572</v>
      </c>
      <c r="H33" s="189">
        <v>6225</v>
      </c>
      <c r="I33" s="22"/>
      <c r="J33" s="23" t="s">
        <v>30</v>
      </c>
      <c r="K33" s="18" t="s">
        <v>31</v>
      </c>
      <c r="L33" s="18">
        <v>43563</v>
      </c>
      <c r="M33" s="18">
        <v>44020</v>
      </c>
      <c r="N33" s="21" t="s">
        <v>445</v>
      </c>
      <c r="O33" s="17">
        <f>15</f>
        <v>15</v>
      </c>
      <c r="P33" s="29" t="s">
        <v>573</v>
      </c>
      <c r="Q33" s="29" t="s">
        <v>574</v>
      </c>
      <c r="R33" s="25" t="s">
        <v>575</v>
      </c>
      <c r="S33" s="4"/>
      <c r="T33" s="4"/>
      <c r="U33" s="4"/>
      <c r="V33" s="4"/>
      <c r="W33" s="4"/>
    </row>
    <row r="34" spans="1:23" ht="135" x14ac:dyDescent="0.25">
      <c r="A34" s="1"/>
      <c r="B34" s="16">
        <v>25</v>
      </c>
      <c r="C34" s="17" t="s">
        <v>576</v>
      </c>
      <c r="D34" s="19" t="s">
        <v>577</v>
      </c>
      <c r="E34" s="63" t="s">
        <v>1537</v>
      </c>
      <c r="F34" s="151" t="s">
        <v>578</v>
      </c>
      <c r="G34" s="129" t="s">
        <v>579</v>
      </c>
      <c r="H34" s="189">
        <v>6987.24</v>
      </c>
      <c r="I34" s="22"/>
      <c r="J34" s="23" t="s">
        <v>31</v>
      </c>
      <c r="K34" s="18" t="s">
        <v>31</v>
      </c>
      <c r="L34" s="18">
        <v>42195</v>
      </c>
      <c r="M34" s="18">
        <v>44022</v>
      </c>
      <c r="N34" s="21" t="s">
        <v>445</v>
      </c>
      <c r="O34" s="17">
        <f>12+12+12+12+3+3+4+2</f>
        <v>60</v>
      </c>
      <c r="P34" s="29" t="s">
        <v>457</v>
      </c>
      <c r="Q34" s="29" t="s">
        <v>580</v>
      </c>
      <c r="R34" s="25" t="s">
        <v>581</v>
      </c>
      <c r="S34" s="4"/>
      <c r="T34" s="4"/>
      <c r="U34" s="4"/>
      <c r="V34" s="4"/>
      <c r="W34" s="4"/>
    </row>
    <row r="35" spans="1:23" ht="132.75" customHeight="1" x14ac:dyDescent="0.25">
      <c r="A35" s="1"/>
      <c r="B35" s="16">
        <v>26</v>
      </c>
      <c r="C35" s="17" t="s">
        <v>582</v>
      </c>
      <c r="D35" s="19" t="s">
        <v>583</v>
      </c>
      <c r="E35" s="19" t="s">
        <v>1538</v>
      </c>
      <c r="F35" s="77" t="s">
        <v>584</v>
      </c>
      <c r="G35" s="20" t="s">
        <v>585</v>
      </c>
      <c r="H35" s="189">
        <v>4200</v>
      </c>
      <c r="I35" s="22"/>
      <c r="J35" s="23" t="s">
        <v>30</v>
      </c>
      <c r="K35" s="18" t="s">
        <v>31</v>
      </c>
      <c r="L35" s="18">
        <v>43291</v>
      </c>
      <c r="M35" s="18">
        <v>44022</v>
      </c>
      <c r="N35" s="21" t="s">
        <v>445</v>
      </c>
      <c r="O35" s="17">
        <f>12+12</f>
        <v>24</v>
      </c>
      <c r="P35" s="29" t="s">
        <v>586</v>
      </c>
      <c r="Q35" s="29" t="s">
        <v>587</v>
      </c>
      <c r="R35" s="25" t="s">
        <v>588</v>
      </c>
      <c r="S35" s="4"/>
      <c r="T35" s="4"/>
      <c r="U35" s="4"/>
      <c r="V35" s="4"/>
      <c r="W35" s="4"/>
    </row>
    <row r="36" spans="1:23" ht="165" x14ac:dyDescent="0.25">
      <c r="A36" s="1"/>
      <c r="B36" s="16">
        <v>27</v>
      </c>
      <c r="C36" s="17" t="s">
        <v>589</v>
      </c>
      <c r="D36" s="17" t="s">
        <v>590</v>
      </c>
      <c r="E36" s="17" t="s">
        <v>1539</v>
      </c>
      <c r="F36" s="20" t="s">
        <v>492</v>
      </c>
      <c r="G36" s="20" t="s">
        <v>591</v>
      </c>
      <c r="H36" s="189">
        <v>5150</v>
      </c>
      <c r="I36" s="22"/>
      <c r="J36" s="23" t="s">
        <v>30</v>
      </c>
      <c r="K36" s="18" t="s">
        <v>31</v>
      </c>
      <c r="L36" s="18">
        <v>43663</v>
      </c>
      <c r="M36" s="18">
        <v>44028</v>
      </c>
      <c r="N36" s="21" t="s">
        <v>445</v>
      </c>
      <c r="O36" s="17">
        <f>12</f>
        <v>12</v>
      </c>
      <c r="P36" s="59" t="s">
        <v>592</v>
      </c>
      <c r="Q36" s="29" t="s">
        <v>593</v>
      </c>
      <c r="R36" s="25" t="s">
        <v>594</v>
      </c>
      <c r="S36" s="4"/>
      <c r="T36" s="4"/>
      <c r="U36" s="4"/>
      <c r="V36" s="4"/>
      <c r="W36" s="4"/>
    </row>
    <row r="37" spans="1:23" ht="41.25" customHeight="1" x14ac:dyDescent="0.25">
      <c r="A37" s="1"/>
      <c r="B37" s="16">
        <v>28</v>
      </c>
      <c r="C37" s="20" t="s">
        <v>595</v>
      </c>
      <c r="D37" s="20" t="s">
        <v>596</v>
      </c>
      <c r="E37" s="20" t="s">
        <v>1547</v>
      </c>
      <c r="F37" s="20" t="s">
        <v>597</v>
      </c>
      <c r="G37" s="20" t="s">
        <v>598</v>
      </c>
      <c r="H37" s="189">
        <v>4200</v>
      </c>
      <c r="I37" s="22"/>
      <c r="J37" s="17" t="s">
        <v>31</v>
      </c>
      <c r="K37" s="17" t="s">
        <v>31</v>
      </c>
      <c r="L37" s="18">
        <v>43164</v>
      </c>
      <c r="M37" s="18">
        <v>44079</v>
      </c>
      <c r="N37" s="21" t="s">
        <v>445</v>
      </c>
      <c r="O37" s="20">
        <f>12+12+6</f>
        <v>30</v>
      </c>
      <c r="P37" s="20" t="s">
        <v>457</v>
      </c>
      <c r="Q37" s="20" t="s">
        <v>599</v>
      </c>
      <c r="R37" s="25" t="s">
        <v>600</v>
      </c>
      <c r="S37" s="4"/>
      <c r="T37" s="4"/>
      <c r="U37" s="4"/>
      <c r="V37" s="4"/>
      <c r="W37" s="4"/>
    </row>
    <row r="38" spans="1:23" ht="51" customHeight="1" x14ac:dyDescent="0.25">
      <c r="A38" s="1"/>
      <c r="B38" s="16">
        <v>29</v>
      </c>
      <c r="C38" s="17" t="s">
        <v>601</v>
      </c>
      <c r="D38" s="19" t="s">
        <v>602</v>
      </c>
      <c r="E38" s="19" t="s">
        <v>1534</v>
      </c>
      <c r="F38" s="20" t="s">
        <v>603</v>
      </c>
      <c r="G38" s="20" t="s">
        <v>604</v>
      </c>
      <c r="H38" s="189">
        <v>14400</v>
      </c>
      <c r="I38" s="22"/>
      <c r="J38" s="23" t="s">
        <v>31</v>
      </c>
      <c r="K38" s="18" t="s">
        <v>31</v>
      </c>
      <c r="L38" s="18">
        <v>43042</v>
      </c>
      <c r="M38" s="18">
        <v>44138</v>
      </c>
      <c r="N38" s="21" t="s">
        <v>445</v>
      </c>
      <c r="O38" s="20">
        <f>12+12+12</f>
        <v>36</v>
      </c>
      <c r="P38" s="29" t="s">
        <v>457</v>
      </c>
      <c r="Q38" s="51"/>
      <c r="R38" s="25" t="s">
        <v>605</v>
      </c>
      <c r="S38" s="4"/>
      <c r="T38" s="4"/>
      <c r="U38" s="4"/>
      <c r="V38" s="4"/>
      <c r="W38" s="4"/>
    </row>
    <row r="39" spans="1:23" ht="66.75" customHeight="1" x14ac:dyDescent="0.25">
      <c r="A39" s="1"/>
      <c r="B39" s="16">
        <v>30</v>
      </c>
      <c r="C39" s="17" t="s">
        <v>606</v>
      </c>
      <c r="D39" s="17" t="s">
        <v>607</v>
      </c>
      <c r="E39" s="17" t="s">
        <v>1541</v>
      </c>
      <c r="F39" s="20" t="s">
        <v>608</v>
      </c>
      <c r="G39" s="20" t="s">
        <v>609</v>
      </c>
      <c r="H39" s="189">
        <v>17321.04</v>
      </c>
      <c r="I39" s="22"/>
      <c r="J39" s="23" t="s">
        <v>31</v>
      </c>
      <c r="K39" s="18" t="s">
        <v>31</v>
      </c>
      <c r="L39" s="18">
        <v>42217</v>
      </c>
      <c r="M39" s="18">
        <v>44045</v>
      </c>
      <c r="N39" s="21" t="s">
        <v>196</v>
      </c>
      <c r="O39" s="17">
        <f>12+12+12+12+12</f>
        <v>60</v>
      </c>
      <c r="P39" s="59" t="s">
        <v>457</v>
      </c>
      <c r="Q39" s="51" t="s">
        <v>610</v>
      </c>
      <c r="R39" s="20" t="s">
        <v>611</v>
      </c>
      <c r="S39" s="4"/>
      <c r="T39" s="4"/>
      <c r="U39" s="4"/>
      <c r="V39" s="4"/>
      <c r="W39" s="4"/>
    </row>
    <row r="40" spans="1:23" ht="120" x14ac:dyDescent="0.25">
      <c r="A40" s="1"/>
      <c r="B40" s="16">
        <v>31</v>
      </c>
      <c r="C40" s="17" t="s">
        <v>469</v>
      </c>
      <c r="D40" s="17" t="s">
        <v>417</v>
      </c>
      <c r="E40" s="17" t="s">
        <v>1524</v>
      </c>
      <c r="F40" s="20" t="s">
        <v>612</v>
      </c>
      <c r="G40" s="20" t="s">
        <v>613</v>
      </c>
      <c r="H40" s="189">
        <v>18300</v>
      </c>
      <c r="I40" s="22"/>
      <c r="J40" s="23" t="s">
        <v>30</v>
      </c>
      <c r="K40" s="18" t="s">
        <v>31</v>
      </c>
      <c r="L40" s="18">
        <v>43588</v>
      </c>
      <c r="M40" s="18">
        <v>44046</v>
      </c>
      <c r="N40" s="21" t="s">
        <v>39</v>
      </c>
      <c r="O40" s="17">
        <f>15</f>
        <v>15</v>
      </c>
      <c r="P40" s="29" t="s">
        <v>472</v>
      </c>
      <c r="Q40" s="29" t="s">
        <v>614</v>
      </c>
      <c r="R40" s="25" t="s">
        <v>615</v>
      </c>
      <c r="S40" s="4"/>
      <c r="T40" s="4"/>
      <c r="U40" s="4"/>
      <c r="V40" s="4"/>
      <c r="W40" s="4"/>
    </row>
    <row r="41" spans="1:23" ht="160.5" customHeight="1" x14ac:dyDescent="0.25">
      <c r="A41" s="1"/>
      <c r="B41" s="16">
        <v>32</v>
      </c>
      <c r="C41" s="17" t="s">
        <v>616</v>
      </c>
      <c r="D41" s="17" t="s">
        <v>417</v>
      </c>
      <c r="E41" s="17" t="s">
        <v>1524</v>
      </c>
      <c r="F41" s="20" t="s">
        <v>617</v>
      </c>
      <c r="G41" s="20" t="s">
        <v>618</v>
      </c>
      <c r="H41" s="189">
        <v>44012</v>
      </c>
      <c r="I41" s="22">
        <v>1224</v>
      </c>
      <c r="J41" s="23" t="s">
        <v>30</v>
      </c>
      <c r="K41" s="18" t="s">
        <v>31</v>
      </c>
      <c r="L41" s="18">
        <v>43588</v>
      </c>
      <c r="M41" s="60">
        <v>44046</v>
      </c>
      <c r="N41" s="21" t="s">
        <v>39</v>
      </c>
      <c r="O41" s="17">
        <f>15</f>
        <v>15</v>
      </c>
      <c r="P41" s="29" t="s">
        <v>472</v>
      </c>
      <c r="Q41" s="29" t="s">
        <v>614</v>
      </c>
      <c r="R41" s="25" t="s">
        <v>615</v>
      </c>
      <c r="S41" s="4"/>
      <c r="T41" s="4"/>
      <c r="U41" s="4"/>
      <c r="V41" s="4"/>
      <c r="W41" s="4"/>
    </row>
    <row r="42" spans="1:23" ht="195" x14ac:dyDescent="0.25">
      <c r="A42" s="1"/>
      <c r="B42" s="16">
        <v>33</v>
      </c>
      <c r="C42" s="17" t="s">
        <v>619</v>
      </c>
      <c r="D42" s="19" t="s">
        <v>620</v>
      </c>
      <c r="E42" s="19" t="s">
        <v>1526</v>
      </c>
      <c r="F42" s="20" t="s">
        <v>621</v>
      </c>
      <c r="G42" s="20" t="s">
        <v>622</v>
      </c>
      <c r="H42" s="189">
        <v>2787.78</v>
      </c>
      <c r="I42" s="22"/>
      <c r="J42" s="23" t="s">
        <v>30</v>
      </c>
      <c r="K42" s="18" t="s">
        <v>31</v>
      </c>
      <c r="L42" s="18">
        <v>43683</v>
      </c>
      <c r="M42" s="18">
        <v>44048</v>
      </c>
      <c r="N42" s="21" t="s">
        <v>39</v>
      </c>
      <c r="O42" s="17">
        <f>12</f>
        <v>12</v>
      </c>
      <c r="P42" s="29" t="s">
        <v>623</v>
      </c>
      <c r="Q42" s="29" t="s">
        <v>624</v>
      </c>
      <c r="R42" s="25" t="s">
        <v>625</v>
      </c>
      <c r="S42" s="4"/>
      <c r="T42" s="4"/>
      <c r="U42" s="4"/>
      <c r="V42" s="4"/>
      <c r="W42" s="4"/>
    </row>
    <row r="43" spans="1:23" ht="180" x14ac:dyDescent="0.25">
      <c r="A43" s="1"/>
      <c r="B43" s="16">
        <v>34</v>
      </c>
      <c r="C43" s="17" t="s">
        <v>626</v>
      </c>
      <c r="D43" s="17" t="s">
        <v>627</v>
      </c>
      <c r="E43" s="17" t="s">
        <v>1540</v>
      </c>
      <c r="F43" s="20" t="s">
        <v>628</v>
      </c>
      <c r="G43" s="17" t="s">
        <v>629</v>
      </c>
      <c r="H43" s="189">
        <v>5793.48</v>
      </c>
      <c r="I43" s="22"/>
      <c r="J43" s="23" t="s">
        <v>30</v>
      </c>
      <c r="K43" s="18" t="s">
        <v>31</v>
      </c>
      <c r="L43" s="18">
        <v>42228</v>
      </c>
      <c r="M43" s="18">
        <v>44058</v>
      </c>
      <c r="N43" s="20" t="s">
        <v>630</v>
      </c>
      <c r="O43" s="17">
        <f>12+12+12+12+12</f>
        <v>60</v>
      </c>
      <c r="P43" s="29" t="s">
        <v>631</v>
      </c>
      <c r="Q43" s="29" t="s">
        <v>632</v>
      </c>
      <c r="R43" s="25" t="s">
        <v>633</v>
      </c>
      <c r="S43" s="4"/>
      <c r="T43" s="4"/>
      <c r="U43" s="4"/>
      <c r="V43" s="4"/>
      <c r="W43" s="4"/>
    </row>
    <row r="44" spans="1:23" ht="165" x14ac:dyDescent="0.25">
      <c r="A44" s="1"/>
      <c r="B44" s="16">
        <v>35</v>
      </c>
      <c r="C44" s="17" t="s">
        <v>634</v>
      </c>
      <c r="D44" s="19" t="s">
        <v>635</v>
      </c>
      <c r="E44" s="19" t="s">
        <v>1525</v>
      </c>
      <c r="F44" s="20" t="s">
        <v>636</v>
      </c>
      <c r="G44" s="20" t="s">
        <v>637</v>
      </c>
      <c r="H44" s="189">
        <v>3800</v>
      </c>
      <c r="I44" s="22"/>
      <c r="J44" s="23" t="s">
        <v>30</v>
      </c>
      <c r="K44" s="18" t="s">
        <v>31</v>
      </c>
      <c r="L44" s="18">
        <v>43693</v>
      </c>
      <c r="M44" s="18">
        <v>44058</v>
      </c>
      <c r="N44" s="21" t="s">
        <v>39</v>
      </c>
      <c r="O44" s="17">
        <f>12</f>
        <v>12</v>
      </c>
      <c r="P44" s="29" t="s">
        <v>638</v>
      </c>
      <c r="Q44" s="29" t="s">
        <v>639</v>
      </c>
      <c r="R44" s="25" t="s">
        <v>640</v>
      </c>
      <c r="S44" s="4"/>
      <c r="T44" s="4"/>
      <c r="U44" s="4"/>
      <c r="V44" s="4"/>
      <c r="W44" s="4"/>
    </row>
    <row r="45" spans="1:23" ht="60" x14ac:dyDescent="0.25">
      <c r="A45" s="1"/>
      <c r="B45" s="16">
        <v>36</v>
      </c>
      <c r="C45" s="17" t="s">
        <v>641</v>
      </c>
      <c r="D45" s="17" t="s">
        <v>642</v>
      </c>
      <c r="E45" s="17" t="s">
        <v>1513</v>
      </c>
      <c r="F45" s="20" t="s">
        <v>643</v>
      </c>
      <c r="G45" s="20" t="s">
        <v>644</v>
      </c>
      <c r="H45" s="189">
        <v>80643</v>
      </c>
      <c r="I45" s="22"/>
      <c r="J45" s="23" t="s">
        <v>30</v>
      </c>
      <c r="K45" s="18" t="s">
        <v>31</v>
      </c>
      <c r="L45" s="18">
        <v>42889</v>
      </c>
      <c r="M45" s="18">
        <v>44351</v>
      </c>
      <c r="N45" s="25" t="s">
        <v>645</v>
      </c>
      <c r="O45" s="17">
        <f>12+12+12+12+12</f>
        <v>60</v>
      </c>
      <c r="P45" s="20" t="s">
        <v>646</v>
      </c>
      <c r="Q45" s="29" t="s">
        <v>580</v>
      </c>
      <c r="R45" s="21"/>
      <c r="S45" s="4"/>
      <c r="T45" s="4"/>
      <c r="U45" s="4"/>
      <c r="V45" s="4"/>
      <c r="W45" s="4"/>
    </row>
    <row r="46" spans="1:23" ht="165" x14ac:dyDescent="0.25">
      <c r="A46" s="1"/>
      <c r="B46" s="17">
        <v>37</v>
      </c>
      <c r="C46" s="17" t="s">
        <v>647</v>
      </c>
      <c r="D46" s="19" t="s">
        <v>648</v>
      </c>
      <c r="E46" s="19" t="s">
        <v>1530</v>
      </c>
      <c r="F46" s="20" t="s">
        <v>649</v>
      </c>
      <c r="G46" s="20" t="s">
        <v>650</v>
      </c>
      <c r="H46" s="189">
        <v>508.56</v>
      </c>
      <c r="I46" s="22"/>
      <c r="J46" s="23" t="s">
        <v>30</v>
      </c>
      <c r="K46" s="18" t="s">
        <v>31</v>
      </c>
      <c r="L46" s="18">
        <v>43718</v>
      </c>
      <c r="M46" s="18">
        <v>44084</v>
      </c>
      <c r="N46" s="21" t="s">
        <v>39</v>
      </c>
      <c r="O46" s="17">
        <v>12</v>
      </c>
      <c r="P46" s="29" t="s">
        <v>651</v>
      </c>
      <c r="Q46" s="29" t="s">
        <v>652</v>
      </c>
      <c r="R46" s="25" t="s">
        <v>653</v>
      </c>
      <c r="S46" s="4"/>
      <c r="T46" s="4"/>
      <c r="U46" s="4"/>
      <c r="V46" s="4"/>
      <c r="W46" s="4"/>
    </row>
    <row r="47" spans="1:23" ht="180" x14ac:dyDescent="0.25">
      <c r="A47" s="1"/>
      <c r="B47" s="17">
        <v>38</v>
      </c>
      <c r="C47" s="17" t="s">
        <v>654</v>
      </c>
      <c r="D47" s="19" t="s">
        <v>655</v>
      </c>
      <c r="E47" s="19" t="s">
        <v>1511</v>
      </c>
      <c r="F47" s="20" t="s">
        <v>656</v>
      </c>
      <c r="G47" s="20" t="s">
        <v>657</v>
      </c>
      <c r="H47" s="189">
        <v>16613</v>
      </c>
      <c r="I47" s="22"/>
      <c r="J47" s="23" t="s">
        <v>30</v>
      </c>
      <c r="K47" s="18" t="s">
        <v>31</v>
      </c>
      <c r="L47" s="18">
        <v>43720</v>
      </c>
      <c r="M47" s="18">
        <v>44086</v>
      </c>
      <c r="N47" s="21" t="s">
        <v>39</v>
      </c>
      <c r="O47" s="17">
        <v>12</v>
      </c>
      <c r="P47" s="20" t="s">
        <v>658</v>
      </c>
      <c r="Q47" s="20" t="s">
        <v>659</v>
      </c>
      <c r="R47" s="25" t="s">
        <v>660</v>
      </c>
      <c r="S47" s="4"/>
      <c r="T47" s="4"/>
      <c r="U47" s="4"/>
      <c r="V47" s="4"/>
      <c r="W47" s="4"/>
    </row>
    <row r="48" spans="1:23" ht="165" x14ac:dyDescent="0.25">
      <c r="A48" s="1"/>
      <c r="B48" s="16">
        <v>39</v>
      </c>
      <c r="C48" s="17" t="s">
        <v>661</v>
      </c>
      <c r="D48" s="17" t="s">
        <v>662</v>
      </c>
      <c r="E48" s="17" t="s">
        <v>1510</v>
      </c>
      <c r="F48" s="20" t="s">
        <v>663</v>
      </c>
      <c r="G48" s="20" t="s">
        <v>664</v>
      </c>
      <c r="H48" s="189">
        <v>263699.61</v>
      </c>
      <c r="I48" s="22"/>
      <c r="J48" s="23" t="s">
        <v>30</v>
      </c>
      <c r="K48" s="18" t="s">
        <v>31</v>
      </c>
      <c r="L48" s="18">
        <v>43728</v>
      </c>
      <c r="M48" s="18">
        <v>44094</v>
      </c>
      <c r="N48" s="21" t="s">
        <v>39</v>
      </c>
      <c r="O48" s="17">
        <f t="shared" ref="O48:O53" si="0">12</f>
        <v>12</v>
      </c>
      <c r="P48" s="20" t="s">
        <v>665</v>
      </c>
      <c r="Q48" s="20" t="s">
        <v>666</v>
      </c>
      <c r="R48" s="25" t="s">
        <v>667</v>
      </c>
      <c r="S48" s="4"/>
      <c r="T48" s="4"/>
      <c r="U48" s="4"/>
      <c r="V48" s="4"/>
      <c r="W48" s="4"/>
    </row>
    <row r="49" spans="1:26" ht="165" x14ac:dyDescent="0.25">
      <c r="A49" s="1"/>
      <c r="B49" s="16">
        <v>40</v>
      </c>
      <c r="C49" s="17" t="s">
        <v>661</v>
      </c>
      <c r="D49" s="17" t="s">
        <v>662</v>
      </c>
      <c r="E49" s="17" t="s">
        <v>1510</v>
      </c>
      <c r="F49" s="20" t="s">
        <v>663</v>
      </c>
      <c r="G49" s="20" t="s">
        <v>668</v>
      </c>
      <c r="H49" s="189">
        <v>30800</v>
      </c>
      <c r="I49" s="22"/>
      <c r="J49" s="23" t="s">
        <v>30</v>
      </c>
      <c r="K49" s="18" t="s">
        <v>31</v>
      </c>
      <c r="L49" s="18">
        <v>43728</v>
      </c>
      <c r="M49" s="18">
        <v>44094</v>
      </c>
      <c r="N49" s="21" t="s">
        <v>39</v>
      </c>
      <c r="O49" s="17">
        <f t="shared" si="0"/>
        <v>12</v>
      </c>
      <c r="P49" s="29" t="s">
        <v>665</v>
      </c>
      <c r="Q49" s="29" t="s">
        <v>666</v>
      </c>
      <c r="R49" s="25" t="s">
        <v>669</v>
      </c>
      <c r="S49" s="4"/>
      <c r="T49" s="4"/>
      <c r="U49" s="4"/>
      <c r="V49" s="4"/>
      <c r="W49" s="4"/>
    </row>
    <row r="50" spans="1:26" ht="165" x14ac:dyDescent="0.25">
      <c r="A50" s="1"/>
      <c r="B50" s="16">
        <v>41</v>
      </c>
      <c r="C50" s="17" t="s">
        <v>670</v>
      </c>
      <c r="D50" s="17" t="s">
        <v>662</v>
      </c>
      <c r="E50" s="17" t="s">
        <v>1510</v>
      </c>
      <c r="F50" s="20" t="s">
        <v>671</v>
      </c>
      <c r="G50" s="20" t="s">
        <v>672</v>
      </c>
      <c r="H50" s="189">
        <v>5190</v>
      </c>
      <c r="I50" s="22"/>
      <c r="J50" s="23" t="s">
        <v>30</v>
      </c>
      <c r="K50" s="18" t="s">
        <v>31</v>
      </c>
      <c r="L50" s="18">
        <v>43731</v>
      </c>
      <c r="M50" s="18">
        <v>44097</v>
      </c>
      <c r="N50" s="21" t="s">
        <v>39</v>
      </c>
      <c r="O50" s="17">
        <f t="shared" si="0"/>
        <v>12</v>
      </c>
      <c r="P50" s="29" t="s">
        <v>673</v>
      </c>
      <c r="Q50" s="29" t="s">
        <v>666</v>
      </c>
      <c r="R50" s="25" t="s">
        <v>667</v>
      </c>
      <c r="S50" s="4"/>
      <c r="T50" s="4"/>
      <c r="U50" s="4"/>
      <c r="V50" s="4"/>
      <c r="W50" s="4"/>
    </row>
    <row r="51" spans="1:26" ht="165" x14ac:dyDescent="0.25">
      <c r="A51" s="1"/>
      <c r="B51" s="16">
        <v>42</v>
      </c>
      <c r="C51" s="212" t="s">
        <v>674</v>
      </c>
      <c r="D51" s="215" t="s">
        <v>662</v>
      </c>
      <c r="E51" s="215" t="s">
        <v>1510</v>
      </c>
      <c r="F51" s="20" t="s">
        <v>675</v>
      </c>
      <c r="G51" s="20" t="s">
        <v>676</v>
      </c>
      <c r="H51" s="189">
        <v>145880</v>
      </c>
      <c r="I51" s="22"/>
      <c r="J51" s="23" t="s">
        <v>30</v>
      </c>
      <c r="K51" s="18" t="s">
        <v>31</v>
      </c>
      <c r="L51" s="18">
        <v>43731</v>
      </c>
      <c r="M51" s="18">
        <v>44097</v>
      </c>
      <c r="N51" s="21" t="s">
        <v>39</v>
      </c>
      <c r="O51" s="17">
        <f t="shared" si="0"/>
        <v>12</v>
      </c>
      <c r="P51" s="20" t="s">
        <v>677</v>
      </c>
      <c r="Q51" s="20" t="s">
        <v>666</v>
      </c>
      <c r="R51" s="25" t="s">
        <v>678</v>
      </c>
      <c r="S51" s="4"/>
      <c r="T51" s="4"/>
      <c r="U51" s="4"/>
      <c r="V51" s="4"/>
      <c r="W51" s="4"/>
    </row>
    <row r="52" spans="1:26" ht="165" x14ac:dyDescent="0.25">
      <c r="A52" s="1"/>
      <c r="B52" s="16">
        <v>43</v>
      </c>
      <c r="C52" s="214"/>
      <c r="D52" s="217"/>
      <c r="E52" s="217"/>
      <c r="F52" s="20" t="s">
        <v>675</v>
      </c>
      <c r="G52" s="29" t="s">
        <v>679</v>
      </c>
      <c r="H52" s="189">
        <v>58000</v>
      </c>
      <c r="I52" s="22"/>
      <c r="J52" s="53" t="s">
        <v>30</v>
      </c>
      <c r="K52" s="18" t="s">
        <v>31</v>
      </c>
      <c r="L52" s="18">
        <v>43731</v>
      </c>
      <c r="M52" s="18">
        <v>44097</v>
      </c>
      <c r="N52" s="21" t="s">
        <v>39</v>
      </c>
      <c r="O52" s="26">
        <f t="shared" si="0"/>
        <v>12</v>
      </c>
      <c r="P52" s="29" t="s">
        <v>677</v>
      </c>
      <c r="Q52" s="20" t="s">
        <v>666</v>
      </c>
      <c r="R52" s="25" t="s">
        <v>680</v>
      </c>
      <c r="S52" s="4"/>
      <c r="T52" s="4"/>
      <c r="U52" s="4"/>
      <c r="V52" s="4"/>
      <c r="W52" s="4"/>
    </row>
    <row r="53" spans="1:26" ht="165" x14ac:dyDescent="0.25">
      <c r="A53" s="1"/>
      <c r="B53" s="16">
        <v>44</v>
      </c>
      <c r="C53" s="17" t="s">
        <v>681</v>
      </c>
      <c r="D53" s="19" t="s">
        <v>662</v>
      </c>
      <c r="E53" s="19" t="s">
        <v>1510</v>
      </c>
      <c r="F53" s="20" t="s">
        <v>682</v>
      </c>
      <c r="G53" s="20" t="s">
        <v>683</v>
      </c>
      <c r="H53" s="189">
        <v>40699.97</v>
      </c>
      <c r="I53" s="22"/>
      <c r="J53" s="23" t="s">
        <v>30</v>
      </c>
      <c r="K53" s="18" t="s">
        <v>31</v>
      </c>
      <c r="L53" s="18">
        <v>43731</v>
      </c>
      <c r="M53" s="18">
        <v>44097</v>
      </c>
      <c r="N53" s="21" t="s">
        <v>39</v>
      </c>
      <c r="O53" s="17">
        <f t="shared" si="0"/>
        <v>12</v>
      </c>
      <c r="P53" s="20" t="s">
        <v>684</v>
      </c>
      <c r="Q53" s="20" t="s">
        <v>666</v>
      </c>
      <c r="R53" s="25" t="s">
        <v>680</v>
      </c>
      <c r="S53" s="4"/>
      <c r="T53" s="4"/>
      <c r="U53" s="4"/>
      <c r="V53" s="4"/>
      <c r="W53" s="4"/>
    </row>
    <row r="54" spans="1:26" ht="45" x14ac:dyDescent="0.25">
      <c r="A54" s="1"/>
      <c r="B54" s="16">
        <v>45</v>
      </c>
      <c r="C54" s="17" t="s">
        <v>685</v>
      </c>
      <c r="D54" s="19" t="s">
        <v>24</v>
      </c>
      <c r="E54" s="19" t="s">
        <v>1509</v>
      </c>
      <c r="F54" s="20" t="s">
        <v>686</v>
      </c>
      <c r="G54" s="20" t="s">
        <v>687</v>
      </c>
      <c r="H54" s="189">
        <v>10000</v>
      </c>
      <c r="I54" s="22"/>
      <c r="J54" s="23" t="s">
        <v>30</v>
      </c>
      <c r="K54" s="18" t="s">
        <v>31</v>
      </c>
      <c r="L54" s="18">
        <v>43497</v>
      </c>
      <c r="M54" s="18">
        <v>44229</v>
      </c>
      <c r="N54" s="21" t="s">
        <v>104</v>
      </c>
      <c r="O54" s="17">
        <f>12+12</f>
        <v>24</v>
      </c>
      <c r="P54" s="29" t="s">
        <v>688</v>
      </c>
      <c r="Q54" s="29" t="s">
        <v>689</v>
      </c>
      <c r="R54" s="25" t="s">
        <v>690</v>
      </c>
      <c r="S54" s="4"/>
      <c r="T54" s="4"/>
      <c r="U54" s="4"/>
      <c r="V54" s="4"/>
      <c r="W54" s="4"/>
    </row>
    <row r="55" spans="1:26" ht="120" x14ac:dyDescent="0.25">
      <c r="A55" s="1"/>
      <c r="B55" s="16">
        <v>46</v>
      </c>
      <c r="C55" s="17" t="s">
        <v>691</v>
      </c>
      <c r="D55" s="19" t="s">
        <v>692</v>
      </c>
      <c r="E55" s="19" t="s">
        <v>1508</v>
      </c>
      <c r="F55" s="20" t="s">
        <v>693</v>
      </c>
      <c r="G55" s="20" t="s">
        <v>694</v>
      </c>
      <c r="H55" s="189">
        <v>46660</v>
      </c>
      <c r="I55" s="22"/>
      <c r="J55" s="23" t="s">
        <v>30</v>
      </c>
      <c r="K55" s="18" t="s">
        <v>31</v>
      </c>
      <c r="L55" s="18">
        <v>43774</v>
      </c>
      <c r="M55" s="18">
        <v>44139</v>
      </c>
      <c r="N55" s="21" t="s">
        <v>39</v>
      </c>
      <c r="O55" s="17">
        <v>12</v>
      </c>
      <c r="P55" s="20" t="s">
        <v>695</v>
      </c>
      <c r="Q55" s="20" t="s">
        <v>696</v>
      </c>
      <c r="R55" s="25" t="s">
        <v>697</v>
      </c>
      <c r="S55" s="4"/>
      <c r="T55" s="4"/>
      <c r="U55" s="4"/>
      <c r="V55" s="4"/>
      <c r="W55" s="4"/>
    </row>
    <row r="56" spans="1:26" ht="180" x14ac:dyDescent="0.25">
      <c r="A56" s="1"/>
      <c r="B56" s="16">
        <v>47</v>
      </c>
      <c r="C56" s="17" t="s">
        <v>698</v>
      </c>
      <c r="D56" s="38" t="s">
        <v>699</v>
      </c>
      <c r="E56" s="38" t="s">
        <v>1507</v>
      </c>
      <c r="F56" s="20" t="s">
        <v>700</v>
      </c>
      <c r="G56" s="20" t="s">
        <v>701</v>
      </c>
      <c r="H56" s="189">
        <v>9900</v>
      </c>
      <c r="I56" s="22"/>
      <c r="J56" s="23" t="s">
        <v>30</v>
      </c>
      <c r="K56" s="18" t="s">
        <v>31</v>
      </c>
      <c r="L56" s="18">
        <v>43955</v>
      </c>
      <c r="M56" s="18">
        <v>44139</v>
      </c>
      <c r="N56" s="25" t="s">
        <v>39</v>
      </c>
      <c r="O56" s="20">
        <f>6</f>
        <v>6</v>
      </c>
      <c r="P56" s="20" t="s">
        <v>702</v>
      </c>
      <c r="Q56" s="20" t="s">
        <v>703</v>
      </c>
      <c r="R56" s="25" t="s">
        <v>704</v>
      </c>
      <c r="S56" s="4"/>
      <c r="T56" s="4"/>
      <c r="U56" s="4"/>
      <c r="V56" s="4"/>
      <c r="W56" s="4"/>
    </row>
    <row r="57" spans="1:26" ht="180" x14ac:dyDescent="0.25">
      <c r="A57" s="1"/>
      <c r="B57" s="16">
        <v>48</v>
      </c>
      <c r="C57" s="17" t="s">
        <v>705</v>
      </c>
      <c r="D57" s="19" t="s">
        <v>706</v>
      </c>
      <c r="E57" s="19" t="s">
        <v>1548</v>
      </c>
      <c r="F57" s="20" t="s">
        <v>707</v>
      </c>
      <c r="G57" s="20" t="s">
        <v>708</v>
      </c>
      <c r="H57" s="189">
        <v>80000</v>
      </c>
      <c r="I57" s="22">
        <v>20000</v>
      </c>
      <c r="J57" s="23" t="s">
        <v>30</v>
      </c>
      <c r="K57" s="18" t="s">
        <v>31</v>
      </c>
      <c r="L57" s="18">
        <v>43441</v>
      </c>
      <c r="M57" s="18">
        <v>44172</v>
      </c>
      <c r="N57" s="21" t="s">
        <v>91</v>
      </c>
      <c r="O57" s="17">
        <f>12+12</f>
        <v>24</v>
      </c>
      <c r="P57" s="51" t="s">
        <v>709</v>
      </c>
      <c r="Q57" s="29" t="s">
        <v>710</v>
      </c>
      <c r="R57" s="25" t="s">
        <v>711</v>
      </c>
      <c r="S57" s="4"/>
      <c r="T57" s="4"/>
      <c r="U57" s="4"/>
      <c r="V57" s="4"/>
      <c r="W57" s="4"/>
    </row>
    <row r="58" spans="1:26" ht="120" x14ac:dyDescent="0.25">
      <c r="A58" s="1"/>
      <c r="B58" s="16">
        <v>49</v>
      </c>
      <c r="C58" s="17" t="s">
        <v>712</v>
      </c>
      <c r="D58" s="19" t="s">
        <v>713</v>
      </c>
      <c r="E58" s="19" t="s">
        <v>1506</v>
      </c>
      <c r="F58" s="20" t="s">
        <v>714</v>
      </c>
      <c r="G58" s="20" t="s">
        <v>715</v>
      </c>
      <c r="H58" s="189">
        <v>5499.2</v>
      </c>
      <c r="I58" s="22"/>
      <c r="J58" s="23" t="s">
        <v>30</v>
      </c>
      <c r="K58" s="18" t="s">
        <v>31</v>
      </c>
      <c r="L58" s="18">
        <v>43783</v>
      </c>
      <c r="M58" s="18">
        <v>44149</v>
      </c>
      <c r="N58" s="21" t="s">
        <v>39</v>
      </c>
      <c r="O58" s="17">
        <f t="shared" ref="O58:O66" si="1">12</f>
        <v>12</v>
      </c>
      <c r="P58" s="20" t="s">
        <v>716</v>
      </c>
      <c r="Q58" s="29" t="s">
        <v>717</v>
      </c>
      <c r="R58" s="25" t="s">
        <v>718</v>
      </c>
      <c r="S58" s="4"/>
      <c r="T58" s="4"/>
      <c r="U58" s="4"/>
      <c r="V58" s="4"/>
      <c r="W58" s="4"/>
    </row>
    <row r="59" spans="1:26" ht="90" x14ac:dyDescent="0.25">
      <c r="A59" s="1"/>
      <c r="B59" s="16">
        <v>50</v>
      </c>
      <c r="C59" s="17" t="s">
        <v>719</v>
      </c>
      <c r="D59" s="17" t="s">
        <v>720</v>
      </c>
      <c r="E59" s="20" t="s">
        <v>721</v>
      </c>
      <c r="F59" s="20" t="s">
        <v>722</v>
      </c>
      <c r="G59" s="20" t="s">
        <v>723</v>
      </c>
      <c r="H59" s="189">
        <v>29957.13</v>
      </c>
      <c r="I59" s="21"/>
      <c r="J59" s="23" t="s">
        <v>30</v>
      </c>
      <c r="K59" s="18" t="s">
        <v>31</v>
      </c>
      <c r="L59" s="18">
        <v>44022</v>
      </c>
      <c r="M59" s="23">
        <v>44387</v>
      </c>
      <c r="N59" s="21" t="s">
        <v>39</v>
      </c>
      <c r="O59" s="17">
        <f t="shared" si="1"/>
        <v>12</v>
      </c>
      <c r="P59" s="29" t="s">
        <v>724</v>
      </c>
      <c r="Q59" s="29" t="s">
        <v>725</v>
      </c>
      <c r="R59" s="25" t="s">
        <v>726</v>
      </c>
      <c r="S59" s="4"/>
      <c r="T59" s="4"/>
      <c r="U59" s="4"/>
      <c r="V59" s="4"/>
      <c r="W59" s="4"/>
    </row>
    <row r="60" spans="1:26" ht="120" x14ac:dyDescent="0.25">
      <c r="A60" s="47"/>
      <c r="B60" s="17">
        <v>51</v>
      </c>
      <c r="C60" s="17" t="s">
        <v>727</v>
      </c>
      <c r="D60" s="20" t="s">
        <v>728</v>
      </c>
      <c r="E60" s="17" t="s">
        <v>1536</v>
      </c>
      <c r="F60" s="20" t="s">
        <v>656</v>
      </c>
      <c r="G60" s="20" t="s">
        <v>729</v>
      </c>
      <c r="H60" s="189">
        <v>37000</v>
      </c>
      <c r="I60" s="22"/>
      <c r="J60" s="23" t="s">
        <v>30</v>
      </c>
      <c r="K60" s="18" t="s">
        <v>31</v>
      </c>
      <c r="L60" s="18">
        <v>43789</v>
      </c>
      <c r="M60" s="18">
        <v>44155</v>
      </c>
      <c r="N60" s="21" t="s">
        <v>39</v>
      </c>
      <c r="O60" s="17">
        <f t="shared" si="1"/>
        <v>12</v>
      </c>
      <c r="P60" s="25" t="s">
        <v>730</v>
      </c>
      <c r="Q60" s="20" t="s">
        <v>731</v>
      </c>
      <c r="R60" s="25" t="s">
        <v>732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7">
        <v>52</v>
      </c>
      <c r="C61" s="17" t="s">
        <v>733</v>
      </c>
      <c r="D61" s="19" t="s">
        <v>734</v>
      </c>
      <c r="E61" s="17" t="s">
        <v>785</v>
      </c>
      <c r="F61" s="20" t="s">
        <v>735</v>
      </c>
      <c r="G61" s="20" t="s">
        <v>736</v>
      </c>
      <c r="H61" s="189">
        <v>62899.99</v>
      </c>
      <c r="I61" s="22"/>
      <c r="J61" s="23" t="s">
        <v>30</v>
      </c>
      <c r="K61" s="18" t="s">
        <v>31</v>
      </c>
      <c r="L61" s="18">
        <v>43819</v>
      </c>
      <c r="M61" s="18">
        <v>44185</v>
      </c>
      <c r="N61" s="21" t="s">
        <v>39</v>
      </c>
      <c r="O61" s="17">
        <f t="shared" si="1"/>
        <v>12</v>
      </c>
      <c r="P61" s="29" t="s">
        <v>737</v>
      </c>
      <c r="Q61" s="29" t="s">
        <v>738</v>
      </c>
      <c r="R61" s="25" t="s">
        <v>739</v>
      </c>
      <c r="S61" s="4"/>
      <c r="T61" s="4"/>
      <c r="U61" s="4"/>
      <c r="V61" s="4"/>
      <c r="W61" s="4"/>
    </row>
    <row r="62" spans="1:26" ht="195" x14ac:dyDescent="0.25">
      <c r="A62" s="1"/>
      <c r="B62" s="17">
        <v>53</v>
      </c>
      <c r="C62" s="212" t="s">
        <v>740</v>
      </c>
      <c r="D62" s="215" t="s">
        <v>741</v>
      </c>
      <c r="E62" s="215" t="s">
        <v>785</v>
      </c>
      <c r="F62" s="65" t="s">
        <v>742</v>
      </c>
      <c r="G62" s="20" t="s">
        <v>743</v>
      </c>
      <c r="H62" s="192">
        <v>293000</v>
      </c>
      <c r="I62" s="22"/>
      <c r="J62" s="23" t="s">
        <v>30</v>
      </c>
      <c r="K62" s="23" t="s">
        <v>31</v>
      </c>
      <c r="L62" s="62">
        <v>43819</v>
      </c>
      <c r="M62" s="62">
        <v>44185</v>
      </c>
      <c r="N62" s="18" t="s">
        <v>39</v>
      </c>
      <c r="O62" s="17">
        <f t="shared" si="1"/>
        <v>12</v>
      </c>
      <c r="P62" s="29" t="s">
        <v>744</v>
      </c>
      <c r="Q62" s="29" t="s">
        <v>738</v>
      </c>
      <c r="R62" s="25" t="s">
        <v>745</v>
      </c>
      <c r="S62" s="4"/>
      <c r="T62" s="4"/>
      <c r="U62" s="4"/>
      <c r="V62" s="4"/>
      <c r="W62" s="4"/>
    </row>
    <row r="63" spans="1:26" ht="195" x14ac:dyDescent="0.25">
      <c r="A63" s="1"/>
      <c r="B63" s="17">
        <v>54</v>
      </c>
      <c r="C63" s="213"/>
      <c r="D63" s="216"/>
      <c r="E63" s="216"/>
      <c r="F63" s="210" t="s">
        <v>742</v>
      </c>
      <c r="G63" s="20" t="s">
        <v>746</v>
      </c>
      <c r="H63" s="192">
        <v>36250</v>
      </c>
      <c r="I63" s="22"/>
      <c r="J63" s="23" t="s">
        <v>30</v>
      </c>
      <c r="K63" s="23" t="s">
        <v>31</v>
      </c>
      <c r="L63" s="18">
        <v>43819</v>
      </c>
      <c r="M63" s="18">
        <v>44185</v>
      </c>
      <c r="N63" s="18" t="s">
        <v>39</v>
      </c>
      <c r="O63" s="17">
        <f t="shared" si="1"/>
        <v>12</v>
      </c>
      <c r="P63" s="29" t="s">
        <v>744</v>
      </c>
      <c r="Q63" s="29" t="s">
        <v>738</v>
      </c>
      <c r="R63" s="25" t="s">
        <v>739</v>
      </c>
      <c r="S63" s="4"/>
      <c r="T63" s="4"/>
      <c r="U63" s="4"/>
      <c r="V63" s="4"/>
      <c r="W63" s="4"/>
    </row>
    <row r="64" spans="1:26" ht="140.25" customHeight="1" x14ac:dyDescent="0.25">
      <c r="A64" s="1"/>
      <c r="B64" s="17">
        <v>55</v>
      </c>
      <c r="C64" s="214"/>
      <c r="D64" s="217"/>
      <c r="E64" s="217"/>
      <c r="F64" s="211"/>
      <c r="G64" s="20" t="s">
        <v>747</v>
      </c>
      <c r="H64" s="192">
        <v>54800</v>
      </c>
      <c r="I64" s="22"/>
      <c r="J64" s="23" t="s">
        <v>30</v>
      </c>
      <c r="K64" s="23" t="s">
        <v>31</v>
      </c>
      <c r="L64" s="18">
        <v>43819</v>
      </c>
      <c r="M64" s="18">
        <v>44185</v>
      </c>
      <c r="N64" s="18" t="s">
        <v>39</v>
      </c>
      <c r="O64" s="17">
        <f t="shared" si="1"/>
        <v>12</v>
      </c>
      <c r="P64" s="29" t="s">
        <v>744</v>
      </c>
      <c r="Q64" s="29" t="s">
        <v>738</v>
      </c>
      <c r="R64" s="25" t="s">
        <v>739</v>
      </c>
      <c r="S64" s="4"/>
      <c r="T64" s="4"/>
      <c r="U64" s="4"/>
      <c r="V64" s="4"/>
      <c r="W64" s="4"/>
    </row>
    <row r="65" spans="1:23" ht="45" x14ac:dyDescent="0.25">
      <c r="A65" s="1"/>
      <c r="B65" s="16">
        <v>56</v>
      </c>
      <c r="C65" s="17" t="s">
        <v>748</v>
      </c>
      <c r="D65" s="19" t="s">
        <v>749</v>
      </c>
      <c r="E65" s="19" t="s">
        <v>1504</v>
      </c>
      <c r="F65" s="20" t="s">
        <v>750</v>
      </c>
      <c r="G65" s="20" t="s">
        <v>751</v>
      </c>
      <c r="H65" s="189">
        <v>8000</v>
      </c>
      <c r="I65" s="22"/>
      <c r="J65" s="23" t="s">
        <v>30</v>
      </c>
      <c r="K65" s="23" t="s">
        <v>31</v>
      </c>
      <c r="L65" s="18">
        <v>43815</v>
      </c>
      <c r="M65" s="18">
        <v>44181</v>
      </c>
      <c r="N65" s="21" t="s">
        <v>39</v>
      </c>
      <c r="O65" s="17">
        <f t="shared" si="1"/>
        <v>12</v>
      </c>
      <c r="P65" s="29" t="s">
        <v>752</v>
      </c>
      <c r="Q65" s="29" t="s">
        <v>753</v>
      </c>
      <c r="R65" s="25" t="s">
        <v>754</v>
      </c>
      <c r="S65" s="4"/>
      <c r="T65" s="4"/>
      <c r="U65" s="4"/>
      <c r="V65" s="4"/>
      <c r="W65" s="4"/>
    </row>
    <row r="66" spans="1:23" ht="45" x14ac:dyDescent="0.25">
      <c r="A66" s="1"/>
      <c r="B66" s="16">
        <v>57</v>
      </c>
      <c r="C66" s="17" t="s">
        <v>755</v>
      </c>
      <c r="D66" s="19" t="s">
        <v>756</v>
      </c>
      <c r="E66" s="19" t="s">
        <v>1505</v>
      </c>
      <c r="F66" s="20" t="s">
        <v>757</v>
      </c>
      <c r="G66" s="20" t="s">
        <v>758</v>
      </c>
      <c r="H66" s="189">
        <v>78000</v>
      </c>
      <c r="I66" s="22">
        <v>30668.3</v>
      </c>
      <c r="J66" s="23" t="s">
        <v>30</v>
      </c>
      <c r="K66" s="23" t="s">
        <v>31</v>
      </c>
      <c r="L66" s="18">
        <v>43809</v>
      </c>
      <c r="M66" s="18">
        <v>44175</v>
      </c>
      <c r="N66" s="25" t="s">
        <v>759</v>
      </c>
      <c r="O66" s="17">
        <f t="shared" si="1"/>
        <v>12</v>
      </c>
      <c r="P66" s="29" t="s">
        <v>760</v>
      </c>
      <c r="Q66" s="29" t="s">
        <v>761</v>
      </c>
      <c r="R66" s="25" t="s">
        <v>732</v>
      </c>
      <c r="S66" s="4"/>
      <c r="T66" s="4"/>
      <c r="U66" s="4"/>
      <c r="V66" s="4"/>
      <c r="W66" s="4"/>
    </row>
    <row r="67" spans="1:23" ht="45" x14ac:dyDescent="0.25">
      <c r="A67" s="1"/>
      <c r="B67" s="16">
        <v>58</v>
      </c>
      <c r="C67" s="17" t="s">
        <v>762</v>
      </c>
      <c r="D67" s="19" t="s">
        <v>763</v>
      </c>
      <c r="E67" s="19" t="s">
        <v>376</v>
      </c>
      <c r="F67" s="20" t="s">
        <v>764</v>
      </c>
      <c r="G67" s="20" t="s">
        <v>765</v>
      </c>
      <c r="H67" s="189">
        <v>9700</v>
      </c>
      <c r="I67" s="22"/>
      <c r="J67" s="23" t="s">
        <v>30</v>
      </c>
      <c r="K67" s="18" t="s">
        <v>31</v>
      </c>
      <c r="L67" s="18">
        <v>43280</v>
      </c>
      <c r="M67" s="18">
        <v>44195</v>
      </c>
      <c r="N67" s="21" t="s">
        <v>91</v>
      </c>
      <c r="O67" s="17">
        <f>12+12+6</f>
        <v>30</v>
      </c>
      <c r="P67" s="29" t="s">
        <v>766</v>
      </c>
      <c r="Q67" s="29" t="s">
        <v>767</v>
      </c>
      <c r="R67" s="25" t="s">
        <v>732</v>
      </c>
      <c r="S67" s="4"/>
      <c r="T67" s="4"/>
      <c r="U67" s="4"/>
      <c r="V67" s="4"/>
      <c r="W67" s="4"/>
    </row>
    <row r="68" spans="1:23" ht="150" x14ac:dyDescent="0.25">
      <c r="A68" s="1"/>
      <c r="B68" s="16">
        <v>59</v>
      </c>
      <c r="C68" s="17" t="s">
        <v>768</v>
      </c>
      <c r="D68" s="19" t="s">
        <v>769</v>
      </c>
      <c r="E68" s="19" t="s">
        <v>770</v>
      </c>
      <c r="F68" s="20" t="s">
        <v>771</v>
      </c>
      <c r="G68" s="20" t="s">
        <v>772</v>
      </c>
      <c r="H68" s="189">
        <v>148462.54999999999</v>
      </c>
      <c r="I68" s="22">
        <f>70319.55+3099.55</f>
        <v>73419.100000000006</v>
      </c>
      <c r="J68" s="23" t="s">
        <v>30</v>
      </c>
      <c r="K68" s="23" t="s">
        <v>31</v>
      </c>
      <c r="L68" s="18">
        <v>43861</v>
      </c>
      <c r="M68" s="18">
        <v>44196</v>
      </c>
      <c r="N68" s="25" t="s">
        <v>773</v>
      </c>
      <c r="O68" s="17">
        <f>9+2</f>
        <v>11</v>
      </c>
      <c r="P68" s="29" t="s">
        <v>774</v>
      </c>
      <c r="Q68" s="29" t="s">
        <v>761</v>
      </c>
      <c r="R68" s="25" t="s">
        <v>732</v>
      </c>
      <c r="S68" s="4"/>
      <c r="T68" s="4"/>
      <c r="U68" s="4"/>
      <c r="V68" s="4"/>
      <c r="W68" s="4"/>
    </row>
    <row r="69" spans="1:23" ht="210" x14ac:dyDescent="0.25">
      <c r="A69" s="1"/>
      <c r="B69" s="16">
        <v>60</v>
      </c>
      <c r="C69" s="17" t="s">
        <v>775</v>
      </c>
      <c r="D69" s="17" t="s">
        <v>776</v>
      </c>
      <c r="E69" s="17" t="s">
        <v>777</v>
      </c>
      <c r="F69" s="20" t="s">
        <v>778</v>
      </c>
      <c r="G69" s="20" t="s">
        <v>779</v>
      </c>
      <c r="H69" s="189">
        <v>12287.7</v>
      </c>
      <c r="I69" s="22"/>
      <c r="J69" s="23" t="s">
        <v>30</v>
      </c>
      <c r="K69" s="18" t="s">
        <v>31</v>
      </c>
      <c r="L69" s="18">
        <v>42373</v>
      </c>
      <c r="M69" s="18">
        <v>44201</v>
      </c>
      <c r="N69" s="25" t="s">
        <v>780</v>
      </c>
      <c r="O69" s="17">
        <f>12+12+12+12+12</f>
        <v>60</v>
      </c>
      <c r="P69" s="29" t="s">
        <v>781</v>
      </c>
      <c r="Q69" s="29" t="s">
        <v>782</v>
      </c>
      <c r="R69" s="25" t="s">
        <v>783</v>
      </c>
      <c r="S69" s="4"/>
      <c r="T69" s="4"/>
      <c r="U69" s="4"/>
      <c r="V69" s="4"/>
      <c r="W69" s="4"/>
    </row>
    <row r="70" spans="1:23" ht="165" x14ac:dyDescent="0.25">
      <c r="A70" s="1"/>
      <c r="B70" s="16">
        <v>61</v>
      </c>
      <c r="C70" s="17" t="s">
        <v>784</v>
      </c>
      <c r="D70" s="19" t="s">
        <v>741</v>
      </c>
      <c r="E70" s="17" t="s">
        <v>785</v>
      </c>
      <c r="F70" s="20" t="s">
        <v>786</v>
      </c>
      <c r="G70" s="20" t="s">
        <v>787</v>
      </c>
      <c r="H70" s="192">
        <v>47600</v>
      </c>
      <c r="I70" s="46"/>
      <c r="J70" s="23" t="s">
        <v>30</v>
      </c>
      <c r="K70" s="23" t="s">
        <v>31</v>
      </c>
      <c r="L70" s="18">
        <v>43837</v>
      </c>
      <c r="M70" s="18">
        <v>44203</v>
      </c>
      <c r="N70" s="18" t="s">
        <v>39</v>
      </c>
      <c r="O70" s="17">
        <f t="shared" ref="O70:O76" si="2">12</f>
        <v>12</v>
      </c>
      <c r="P70" s="29" t="s">
        <v>788</v>
      </c>
      <c r="Q70" s="29" t="s">
        <v>738</v>
      </c>
      <c r="R70" s="25" t="s">
        <v>789</v>
      </c>
      <c r="S70" s="4"/>
      <c r="T70" s="4"/>
      <c r="U70" s="4"/>
      <c r="V70" s="4"/>
      <c r="W70" s="4"/>
    </row>
    <row r="71" spans="1:23" ht="180" x14ac:dyDescent="0.25">
      <c r="A71" s="1"/>
      <c r="B71" s="16">
        <v>62</v>
      </c>
      <c r="C71" s="17" t="s">
        <v>784</v>
      </c>
      <c r="D71" s="63" t="s">
        <v>741</v>
      </c>
      <c r="E71" s="17" t="s">
        <v>785</v>
      </c>
      <c r="F71" s="20" t="s">
        <v>786</v>
      </c>
      <c r="G71" s="20" t="s">
        <v>790</v>
      </c>
      <c r="H71" s="192">
        <v>16950</v>
      </c>
      <c r="I71" s="22"/>
      <c r="J71" s="23" t="s">
        <v>30</v>
      </c>
      <c r="K71" s="18" t="s">
        <v>31</v>
      </c>
      <c r="L71" s="18">
        <v>43837</v>
      </c>
      <c r="M71" s="18">
        <v>44203</v>
      </c>
      <c r="N71" s="23" t="s">
        <v>39</v>
      </c>
      <c r="O71" s="17">
        <f t="shared" si="2"/>
        <v>12</v>
      </c>
      <c r="P71" s="29" t="s">
        <v>788</v>
      </c>
      <c r="Q71" s="29" t="s">
        <v>738</v>
      </c>
      <c r="R71" s="25" t="s">
        <v>791</v>
      </c>
      <c r="S71" s="4"/>
      <c r="T71" s="4"/>
      <c r="U71" s="4"/>
      <c r="V71" s="4"/>
      <c r="W71" s="4"/>
    </row>
    <row r="72" spans="1:23" ht="180" x14ac:dyDescent="0.25">
      <c r="A72" s="1"/>
      <c r="B72" s="16">
        <v>63</v>
      </c>
      <c r="C72" s="17" t="s">
        <v>784</v>
      </c>
      <c r="D72" s="19" t="s">
        <v>741</v>
      </c>
      <c r="E72" s="17" t="s">
        <v>785</v>
      </c>
      <c r="F72" s="20" t="s">
        <v>786</v>
      </c>
      <c r="G72" s="20" t="s">
        <v>792</v>
      </c>
      <c r="H72" s="192">
        <v>36950</v>
      </c>
      <c r="I72" s="22"/>
      <c r="J72" s="23" t="s">
        <v>30</v>
      </c>
      <c r="K72" s="18" t="s">
        <v>31</v>
      </c>
      <c r="L72" s="18">
        <v>43837</v>
      </c>
      <c r="M72" s="18">
        <v>44203</v>
      </c>
      <c r="N72" s="23" t="s">
        <v>39</v>
      </c>
      <c r="O72" s="17">
        <f t="shared" si="2"/>
        <v>12</v>
      </c>
      <c r="P72" s="29" t="s">
        <v>788</v>
      </c>
      <c r="Q72" s="23" t="s">
        <v>738</v>
      </c>
      <c r="R72" s="25" t="s">
        <v>791</v>
      </c>
      <c r="S72" s="4"/>
      <c r="T72" s="4"/>
      <c r="U72" s="4"/>
      <c r="V72" s="4"/>
      <c r="W72" s="4"/>
    </row>
    <row r="73" spans="1:23" ht="180" x14ac:dyDescent="0.25">
      <c r="A73" s="1"/>
      <c r="B73" s="16">
        <v>64</v>
      </c>
      <c r="C73" s="17" t="s">
        <v>784</v>
      </c>
      <c r="D73" s="19" t="s">
        <v>741</v>
      </c>
      <c r="E73" s="17" t="s">
        <v>785</v>
      </c>
      <c r="F73" s="20" t="s">
        <v>786</v>
      </c>
      <c r="G73" s="20" t="s">
        <v>793</v>
      </c>
      <c r="H73" s="192">
        <v>20000</v>
      </c>
      <c r="I73" s="22"/>
      <c r="J73" s="23" t="s">
        <v>30</v>
      </c>
      <c r="K73" s="18" t="s">
        <v>31</v>
      </c>
      <c r="L73" s="18">
        <v>43837</v>
      </c>
      <c r="M73" s="18">
        <v>44203</v>
      </c>
      <c r="N73" s="23" t="s">
        <v>39</v>
      </c>
      <c r="O73" s="17">
        <f t="shared" si="2"/>
        <v>12</v>
      </c>
      <c r="P73" s="20" t="s">
        <v>788</v>
      </c>
      <c r="Q73" s="64" t="s">
        <v>738</v>
      </c>
      <c r="R73" s="25" t="s">
        <v>791</v>
      </c>
      <c r="S73" s="4"/>
      <c r="T73" s="4"/>
      <c r="U73" s="4"/>
      <c r="V73" s="4"/>
      <c r="W73" s="4"/>
    </row>
    <row r="74" spans="1:23" ht="180" x14ac:dyDescent="0.25">
      <c r="A74" s="1"/>
      <c r="B74" s="16">
        <v>65</v>
      </c>
      <c r="C74" s="17" t="s">
        <v>784</v>
      </c>
      <c r="D74" s="19" t="s">
        <v>741</v>
      </c>
      <c r="E74" s="17" t="s">
        <v>785</v>
      </c>
      <c r="F74" s="20" t="s">
        <v>786</v>
      </c>
      <c r="G74" s="20" t="s">
        <v>794</v>
      </c>
      <c r="H74" s="192">
        <v>36900.04</v>
      </c>
      <c r="I74" s="22"/>
      <c r="J74" s="23" t="s">
        <v>30</v>
      </c>
      <c r="K74" s="18" t="s">
        <v>31</v>
      </c>
      <c r="L74" s="18">
        <v>43837</v>
      </c>
      <c r="M74" s="18">
        <v>44203</v>
      </c>
      <c r="N74" s="23" t="s">
        <v>39</v>
      </c>
      <c r="O74" s="17">
        <f t="shared" si="2"/>
        <v>12</v>
      </c>
      <c r="P74" s="29" t="s">
        <v>788</v>
      </c>
      <c r="Q74" s="64" t="s">
        <v>738</v>
      </c>
      <c r="R74" s="25" t="s">
        <v>791</v>
      </c>
      <c r="S74" s="4"/>
      <c r="T74" s="4"/>
      <c r="U74" s="4"/>
      <c r="V74" s="4"/>
      <c r="W74" s="4"/>
    </row>
    <row r="75" spans="1:23" ht="180" x14ac:dyDescent="0.25">
      <c r="A75" s="1"/>
      <c r="B75" s="16">
        <v>66</v>
      </c>
      <c r="C75" s="17" t="s">
        <v>795</v>
      </c>
      <c r="D75" s="19" t="s">
        <v>741</v>
      </c>
      <c r="E75" s="17" t="s">
        <v>785</v>
      </c>
      <c r="F75" s="20" t="s">
        <v>682</v>
      </c>
      <c r="G75" s="20" t="s">
        <v>796</v>
      </c>
      <c r="H75" s="189">
        <v>2935</v>
      </c>
      <c r="I75" s="22"/>
      <c r="J75" s="23" t="s">
        <v>30</v>
      </c>
      <c r="K75" s="23" t="s">
        <v>31</v>
      </c>
      <c r="L75" s="18">
        <v>43837</v>
      </c>
      <c r="M75" s="18">
        <v>44203</v>
      </c>
      <c r="N75" s="21" t="s">
        <v>39</v>
      </c>
      <c r="O75" s="17">
        <f t="shared" si="2"/>
        <v>12</v>
      </c>
      <c r="P75" s="20" t="s">
        <v>797</v>
      </c>
      <c r="Q75" s="29" t="s">
        <v>738</v>
      </c>
      <c r="R75" s="25" t="s">
        <v>791</v>
      </c>
      <c r="S75" s="4"/>
      <c r="T75" s="4"/>
      <c r="U75" s="4"/>
      <c r="V75" s="4"/>
      <c r="W75" s="4"/>
    </row>
    <row r="76" spans="1:23" ht="210" x14ac:dyDescent="0.25">
      <c r="A76" s="1"/>
      <c r="B76" s="16">
        <v>67</v>
      </c>
      <c r="C76" s="17" t="s">
        <v>798</v>
      </c>
      <c r="D76" s="19" t="s">
        <v>799</v>
      </c>
      <c r="E76" s="19" t="s">
        <v>800</v>
      </c>
      <c r="F76" s="20" t="s">
        <v>801</v>
      </c>
      <c r="G76" s="20" t="s">
        <v>802</v>
      </c>
      <c r="H76" s="189">
        <v>35600</v>
      </c>
      <c r="I76" s="22"/>
      <c r="J76" s="23" t="s">
        <v>30</v>
      </c>
      <c r="K76" s="23" t="s">
        <v>31</v>
      </c>
      <c r="L76" s="18">
        <v>43844</v>
      </c>
      <c r="M76" s="18">
        <v>44210</v>
      </c>
      <c r="N76" s="18" t="s">
        <v>39</v>
      </c>
      <c r="O76" s="17">
        <f t="shared" si="2"/>
        <v>12</v>
      </c>
      <c r="P76" s="20" t="s">
        <v>803</v>
      </c>
      <c r="Q76" s="29" t="s">
        <v>738</v>
      </c>
      <c r="R76" s="25" t="s">
        <v>804</v>
      </c>
      <c r="S76" s="4"/>
      <c r="T76" s="4"/>
      <c r="U76" s="4"/>
      <c r="V76" s="4"/>
      <c r="W76" s="4"/>
    </row>
    <row r="77" spans="1:23" ht="124.5" customHeight="1" x14ac:dyDescent="0.25">
      <c r="A77" s="1"/>
      <c r="B77" s="16">
        <v>68</v>
      </c>
      <c r="C77" s="17" t="s">
        <v>805</v>
      </c>
      <c r="D77" s="17" t="s">
        <v>806</v>
      </c>
      <c r="E77" s="17" t="s">
        <v>807</v>
      </c>
      <c r="F77" s="20" t="s">
        <v>808</v>
      </c>
      <c r="G77" s="20" t="s">
        <v>809</v>
      </c>
      <c r="H77" s="189">
        <v>73500</v>
      </c>
      <c r="I77" s="22"/>
      <c r="J77" s="23" t="s">
        <v>30</v>
      </c>
      <c r="K77" s="23" t="s">
        <v>31</v>
      </c>
      <c r="L77" s="18">
        <v>43817</v>
      </c>
      <c r="M77" s="18">
        <v>44214</v>
      </c>
      <c r="N77" s="21" t="s">
        <v>104</v>
      </c>
      <c r="O77" s="17">
        <f>7</f>
        <v>7</v>
      </c>
      <c r="P77" s="20" t="s">
        <v>810</v>
      </c>
      <c r="Q77" s="29" t="s">
        <v>811</v>
      </c>
      <c r="R77" s="25" t="s">
        <v>812</v>
      </c>
      <c r="S77" s="4"/>
      <c r="T77" s="4"/>
      <c r="U77" s="4"/>
      <c r="V77" s="4"/>
      <c r="W77" s="4"/>
    </row>
    <row r="78" spans="1:23" ht="240" x14ac:dyDescent="0.25">
      <c r="A78" s="1"/>
      <c r="B78" s="16">
        <v>69</v>
      </c>
      <c r="C78" s="17" t="s">
        <v>813</v>
      </c>
      <c r="D78" s="17" t="s">
        <v>814</v>
      </c>
      <c r="E78" s="17" t="s">
        <v>815</v>
      </c>
      <c r="F78" s="20" t="s">
        <v>816</v>
      </c>
      <c r="G78" s="20" t="s">
        <v>817</v>
      </c>
      <c r="H78" s="189">
        <v>11228.94</v>
      </c>
      <c r="I78" s="22"/>
      <c r="J78" s="23" t="s">
        <v>30</v>
      </c>
      <c r="K78" s="18" t="s">
        <v>31</v>
      </c>
      <c r="L78" s="18">
        <v>42413</v>
      </c>
      <c r="M78" s="18">
        <v>44239</v>
      </c>
      <c r="N78" s="21" t="s">
        <v>196</v>
      </c>
      <c r="O78" s="17">
        <f>12+12+12+12+12</f>
        <v>60</v>
      </c>
      <c r="P78" s="29" t="s">
        <v>818</v>
      </c>
      <c r="Q78" s="29" t="s">
        <v>819</v>
      </c>
      <c r="R78" s="65" t="s">
        <v>820</v>
      </c>
      <c r="S78" s="4"/>
      <c r="T78" s="4"/>
      <c r="U78" s="4"/>
      <c r="V78" s="4"/>
      <c r="W78" s="4"/>
    </row>
    <row r="79" spans="1:23" ht="45" x14ac:dyDescent="0.25">
      <c r="A79" s="1"/>
      <c r="B79" s="16">
        <v>70</v>
      </c>
      <c r="C79" s="17" t="s">
        <v>821</v>
      </c>
      <c r="D79" s="17" t="s">
        <v>822</v>
      </c>
      <c r="E79" s="17" t="s">
        <v>823</v>
      </c>
      <c r="F79" s="20" t="s">
        <v>824</v>
      </c>
      <c r="G79" s="20" t="s">
        <v>825</v>
      </c>
      <c r="H79" s="189">
        <v>129156</v>
      </c>
      <c r="I79" s="22"/>
      <c r="J79" s="23" t="s">
        <v>30</v>
      </c>
      <c r="K79" s="23" t="s">
        <v>31</v>
      </c>
      <c r="L79" s="18">
        <v>43955</v>
      </c>
      <c r="M79" s="18">
        <v>45050</v>
      </c>
      <c r="N79" s="18" t="s">
        <v>39</v>
      </c>
      <c r="O79" s="17">
        <f>36</f>
        <v>36</v>
      </c>
      <c r="P79" s="20" t="s">
        <v>826</v>
      </c>
      <c r="Q79" s="29" t="s">
        <v>827</v>
      </c>
      <c r="R79" s="21"/>
      <c r="S79" s="4"/>
      <c r="T79" s="4"/>
      <c r="U79" s="4"/>
      <c r="V79" s="4"/>
      <c r="W79" s="4"/>
    </row>
    <row r="80" spans="1:23" ht="120" x14ac:dyDescent="0.25">
      <c r="A80" s="1"/>
      <c r="B80" s="17">
        <v>71</v>
      </c>
      <c r="C80" s="17">
        <v>9912292357</v>
      </c>
      <c r="D80" s="17" t="s">
        <v>828</v>
      </c>
      <c r="E80" s="17" t="s">
        <v>829</v>
      </c>
      <c r="F80" s="20" t="s">
        <v>830</v>
      </c>
      <c r="G80" s="17" t="s">
        <v>831</v>
      </c>
      <c r="H80" s="189">
        <v>645500</v>
      </c>
      <c r="I80" s="22"/>
      <c r="J80" s="23" t="s">
        <v>832</v>
      </c>
      <c r="K80" s="23" t="s">
        <v>113</v>
      </c>
      <c r="L80" s="18">
        <v>42858</v>
      </c>
      <c r="M80" s="18">
        <v>44258</v>
      </c>
      <c r="N80" s="21" t="s">
        <v>196</v>
      </c>
      <c r="O80" s="17">
        <f>12+12+12+7+3</f>
        <v>46</v>
      </c>
      <c r="P80" s="26" t="s">
        <v>730</v>
      </c>
      <c r="Q80" s="29" t="s">
        <v>833</v>
      </c>
      <c r="R80" s="66" t="s">
        <v>834</v>
      </c>
      <c r="S80" s="4"/>
      <c r="T80" s="4"/>
      <c r="U80" s="4"/>
      <c r="V80" s="4"/>
      <c r="W80" s="4"/>
    </row>
    <row r="81" spans="1:24" ht="120" x14ac:dyDescent="0.25">
      <c r="A81" s="1"/>
      <c r="B81" s="16">
        <v>72</v>
      </c>
      <c r="C81" s="17" t="s">
        <v>821</v>
      </c>
      <c r="D81" s="17" t="s">
        <v>835</v>
      </c>
      <c r="E81" s="17" t="s">
        <v>836</v>
      </c>
      <c r="F81" s="20" t="s">
        <v>552</v>
      </c>
      <c r="G81" s="20" t="s">
        <v>837</v>
      </c>
      <c r="H81" s="189">
        <v>20000</v>
      </c>
      <c r="I81" s="22">
        <v>1500</v>
      </c>
      <c r="J81" s="23" t="s">
        <v>450</v>
      </c>
      <c r="K81" s="18" t="s">
        <v>31</v>
      </c>
      <c r="L81" s="18">
        <v>43895</v>
      </c>
      <c r="M81" s="18">
        <v>44261</v>
      </c>
      <c r="N81" s="21" t="s">
        <v>91</v>
      </c>
      <c r="O81" s="57">
        <f>6+6</f>
        <v>12</v>
      </c>
      <c r="P81" s="29" t="s">
        <v>838</v>
      </c>
      <c r="Q81" s="29" t="s">
        <v>839</v>
      </c>
      <c r="R81" s="25" t="s">
        <v>834</v>
      </c>
      <c r="S81" s="4"/>
      <c r="T81" s="4"/>
      <c r="U81" s="4"/>
      <c r="V81" s="4"/>
      <c r="W81" s="4"/>
    </row>
    <row r="82" spans="1:24" ht="120" x14ac:dyDescent="0.25">
      <c r="A82" s="1"/>
      <c r="B82" s="16">
        <v>73</v>
      </c>
      <c r="C82" s="20" t="s">
        <v>840</v>
      </c>
      <c r="D82" s="17" t="s">
        <v>841</v>
      </c>
      <c r="E82" s="37" t="s">
        <v>842</v>
      </c>
      <c r="F82" s="20" t="s">
        <v>843</v>
      </c>
      <c r="G82" s="20" t="s">
        <v>844</v>
      </c>
      <c r="H82" s="189">
        <v>5564.99</v>
      </c>
      <c r="I82" s="22"/>
      <c r="J82" s="23" t="s">
        <v>845</v>
      </c>
      <c r="K82" s="18" t="s">
        <v>31</v>
      </c>
      <c r="L82" s="18">
        <v>43909</v>
      </c>
      <c r="M82" s="18">
        <v>44273</v>
      </c>
      <c r="N82" s="21" t="s">
        <v>39</v>
      </c>
      <c r="O82" s="17">
        <f>12</f>
        <v>12</v>
      </c>
      <c r="P82" s="29" t="s">
        <v>846</v>
      </c>
      <c r="Q82" s="29" t="s">
        <v>847</v>
      </c>
      <c r="R82" s="66" t="s">
        <v>834</v>
      </c>
      <c r="S82" s="4"/>
      <c r="T82" s="4"/>
      <c r="U82" s="4"/>
      <c r="V82" s="4"/>
      <c r="W82" s="4"/>
    </row>
    <row r="83" spans="1:24" ht="195" x14ac:dyDescent="0.25">
      <c r="A83" s="1"/>
      <c r="B83" s="16">
        <v>74</v>
      </c>
      <c r="C83" s="17" t="s">
        <v>848</v>
      </c>
      <c r="D83" s="17" t="s">
        <v>849</v>
      </c>
      <c r="E83" s="17" t="s">
        <v>850</v>
      </c>
      <c r="F83" s="20" t="s">
        <v>851</v>
      </c>
      <c r="G83" s="17" t="s">
        <v>852</v>
      </c>
      <c r="H83" s="189">
        <v>57750</v>
      </c>
      <c r="I83" s="22"/>
      <c r="J83" s="23" t="s">
        <v>30</v>
      </c>
      <c r="K83" s="18" t="s">
        <v>31</v>
      </c>
      <c r="L83" s="18">
        <v>42500</v>
      </c>
      <c r="M83" s="18">
        <v>44326</v>
      </c>
      <c r="N83" s="25" t="s">
        <v>853</v>
      </c>
      <c r="O83" s="17">
        <f>12+12+12+12+7+5</f>
        <v>60</v>
      </c>
      <c r="P83" s="29" t="s">
        <v>854</v>
      </c>
      <c r="Q83" s="20" t="s">
        <v>855</v>
      </c>
      <c r="R83" s="20" t="s">
        <v>856</v>
      </c>
      <c r="S83" s="4"/>
      <c r="T83" s="4"/>
      <c r="U83" s="4"/>
      <c r="V83" s="4"/>
      <c r="W83" s="4"/>
    </row>
    <row r="84" spans="1:24" ht="330" x14ac:dyDescent="0.25">
      <c r="A84" s="1"/>
      <c r="B84" s="16">
        <v>75</v>
      </c>
      <c r="C84" s="17" t="s">
        <v>857</v>
      </c>
      <c r="D84" s="17" t="s">
        <v>848</v>
      </c>
      <c r="E84" s="17" t="s">
        <v>858</v>
      </c>
      <c r="F84" s="20" t="s">
        <v>859</v>
      </c>
      <c r="G84" s="17" t="s">
        <v>860</v>
      </c>
      <c r="H84" s="189">
        <v>39498</v>
      </c>
      <c r="I84" s="22"/>
      <c r="J84" s="23" t="s">
        <v>30</v>
      </c>
      <c r="K84" s="18" t="s">
        <v>31</v>
      </c>
      <c r="L84" s="18">
        <v>42523</v>
      </c>
      <c r="M84" s="18">
        <v>44349</v>
      </c>
      <c r="N84" s="21" t="s">
        <v>51</v>
      </c>
      <c r="O84" s="17">
        <f>12+5+3+12+12+12+4</f>
        <v>60</v>
      </c>
      <c r="P84" s="29" t="s">
        <v>861</v>
      </c>
      <c r="Q84" s="65" t="s">
        <v>862</v>
      </c>
      <c r="R84" s="65" t="s">
        <v>863</v>
      </c>
      <c r="S84" s="67" t="s">
        <v>864</v>
      </c>
      <c r="T84" s="4"/>
      <c r="U84" s="4"/>
      <c r="V84" s="4"/>
      <c r="W84" s="4"/>
    </row>
    <row r="85" spans="1:24" ht="360" x14ac:dyDescent="0.25">
      <c r="A85" s="1"/>
      <c r="B85" s="16">
        <v>76</v>
      </c>
      <c r="C85" s="17" t="s">
        <v>865</v>
      </c>
      <c r="D85" s="17" t="s">
        <v>866</v>
      </c>
      <c r="E85" s="17" t="s">
        <v>867</v>
      </c>
      <c r="F85" s="65" t="s">
        <v>868</v>
      </c>
      <c r="G85" s="61" t="s">
        <v>869</v>
      </c>
      <c r="H85" s="189">
        <v>115976.88</v>
      </c>
      <c r="I85" s="22"/>
      <c r="J85" s="23" t="s">
        <v>30</v>
      </c>
      <c r="K85" s="18" t="s">
        <v>31</v>
      </c>
      <c r="L85" s="18">
        <v>42552</v>
      </c>
      <c r="M85" s="62">
        <v>44378</v>
      </c>
      <c r="N85" s="68" t="s">
        <v>51</v>
      </c>
      <c r="O85" s="61">
        <f>6+12+12+12+6+6+6</f>
        <v>60</v>
      </c>
      <c r="P85" s="65" t="s">
        <v>870</v>
      </c>
      <c r="Q85" s="65" t="s">
        <v>871</v>
      </c>
      <c r="R85" s="65" t="s">
        <v>872</v>
      </c>
      <c r="S85" s="20" t="s">
        <v>873</v>
      </c>
      <c r="T85" s="4"/>
      <c r="U85" s="4"/>
      <c r="V85" s="4"/>
      <c r="W85" s="4"/>
    </row>
    <row r="86" spans="1:24" ht="132.75" customHeight="1" x14ac:dyDescent="0.25">
      <c r="A86" s="1"/>
      <c r="B86" s="16">
        <v>77</v>
      </c>
      <c r="C86" s="61"/>
      <c r="D86" s="61" t="s">
        <v>874</v>
      </c>
      <c r="E86" s="69" t="s">
        <v>842</v>
      </c>
      <c r="F86" s="65" t="s">
        <v>843</v>
      </c>
      <c r="G86" s="65" t="s">
        <v>875</v>
      </c>
      <c r="H86" s="193" t="s">
        <v>842</v>
      </c>
      <c r="I86" s="21"/>
      <c r="J86" s="23" t="s">
        <v>876</v>
      </c>
      <c r="K86" s="23" t="s">
        <v>113</v>
      </c>
      <c r="L86" s="62">
        <v>44054</v>
      </c>
      <c r="M86" s="70">
        <v>44419</v>
      </c>
      <c r="N86" s="68" t="s">
        <v>39</v>
      </c>
      <c r="O86" s="61">
        <f>12</f>
        <v>12</v>
      </c>
      <c r="P86" s="29" t="s">
        <v>877</v>
      </c>
      <c r="Q86" s="20" t="s">
        <v>878</v>
      </c>
      <c r="R86" s="68"/>
      <c r="S86" s="71" t="s">
        <v>879</v>
      </c>
      <c r="T86" s="4"/>
      <c r="U86" s="4"/>
      <c r="V86" s="4"/>
      <c r="W86" s="4"/>
    </row>
    <row r="87" spans="1:24" ht="192.75" customHeight="1" x14ac:dyDescent="0.25">
      <c r="A87" s="1"/>
      <c r="B87" s="16">
        <v>78</v>
      </c>
      <c r="C87" s="17" t="s">
        <v>880</v>
      </c>
      <c r="D87" s="17" t="s">
        <v>881</v>
      </c>
      <c r="E87" s="38" t="s">
        <v>882</v>
      </c>
      <c r="F87" s="20" t="s">
        <v>883</v>
      </c>
      <c r="G87" s="20" t="s">
        <v>884</v>
      </c>
      <c r="H87" s="189">
        <v>41140.879999999997</v>
      </c>
      <c r="I87" s="21"/>
      <c r="J87" s="23" t="s">
        <v>30</v>
      </c>
      <c r="K87" s="18" t="s">
        <v>31</v>
      </c>
      <c r="L87" s="18">
        <v>44056</v>
      </c>
      <c r="M87" s="23">
        <v>44421</v>
      </c>
      <c r="N87" s="21" t="s">
        <v>39</v>
      </c>
      <c r="O87" s="17">
        <f>12</f>
        <v>12</v>
      </c>
      <c r="P87" s="29" t="s">
        <v>885</v>
      </c>
      <c r="Q87" s="20" t="s">
        <v>886</v>
      </c>
      <c r="R87" s="21"/>
      <c r="S87" s="72" t="s">
        <v>887</v>
      </c>
      <c r="T87" s="4"/>
      <c r="U87" s="4"/>
      <c r="V87" s="4"/>
      <c r="W87" s="4"/>
    </row>
    <row r="88" spans="1:24" ht="180" x14ac:dyDescent="0.25">
      <c r="A88" s="1"/>
      <c r="B88" s="16">
        <v>79</v>
      </c>
      <c r="C88" s="17" t="s">
        <v>888</v>
      </c>
      <c r="D88" s="17" t="s">
        <v>889</v>
      </c>
      <c r="E88" s="37" t="s">
        <v>842</v>
      </c>
      <c r="F88" s="20" t="s">
        <v>890</v>
      </c>
      <c r="G88" s="17" t="s">
        <v>81</v>
      </c>
      <c r="H88" s="189">
        <v>50000</v>
      </c>
      <c r="I88" s="22"/>
      <c r="J88" s="23" t="s">
        <v>30</v>
      </c>
      <c r="K88" s="18" t="s">
        <v>31</v>
      </c>
      <c r="L88" s="18">
        <v>42625</v>
      </c>
      <c r="M88" s="18">
        <v>44452</v>
      </c>
      <c r="N88" s="21" t="s">
        <v>196</v>
      </c>
      <c r="O88" s="17">
        <f>12+12+12+12+12</f>
        <v>60</v>
      </c>
      <c r="P88" s="194" t="s">
        <v>285</v>
      </c>
      <c r="Q88" s="29" t="s">
        <v>891</v>
      </c>
      <c r="R88" s="20" t="s">
        <v>892</v>
      </c>
      <c r="S88" s="20" t="s">
        <v>893</v>
      </c>
      <c r="T88" s="32" t="s">
        <v>894</v>
      </c>
      <c r="U88" s="4"/>
      <c r="V88" s="4"/>
      <c r="W88" s="4"/>
    </row>
    <row r="89" spans="1:24" ht="75" x14ac:dyDescent="0.25">
      <c r="A89" s="1"/>
      <c r="B89" s="16">
        <v>80</v>
      </c>
      <c r="C89" s="17" t="s">
        <v>895</v>
      </c>
      <c r="D89" s="17" t="s">
        <v>896</v>
      </c>
      <c r="E89" s="17" t="s">
        <v>897</v>
      </c>
      <c r="F89" s="20" t="s">
        <v>898</v>
      </c>
      <c r="G89" s="17" t="s">
        <v>899</v>
      </c>
      <c r="H89" s="189">
        <v>1678.8</v>
      </c>
      <c r="I89" s="22"/>
      <c r="J89" s="23" t="s">
        <v>30</v>
      </c>
      <c r="K89" s="23" t="s">
        <v>113</v>
      </c>
      <c r="L89" s="18">
        <v>42877</v>
      </c>
      <c r="M89" s="18">
        <v>44703</v>
      </c>
      <c r="N89" s="21" t="s">
        <v>196</v>
      </c>
      <c r="O89" s="17">
        <f>12+12+12+12+12</f>
        <v>60</v>
      </c>
      <c r="P89" s="17" t="s">
        <v>60</v>
      </c>
      <c r="Q89" s="20" t="s">
        <v>900</v>
      </c>
      <c r="R89" s="29" t="s">
        <v>901</v>
      </c>
      <c r="S89" s="20" t="s">
        <v>902</v>
      </c>
      <c r="T89" s="35"/>
      <c r="U89" s="4"/>
      <c r="V89" s="4"/>
      <c r="W89" s="4"/>
    </row>
    <row r="90" spans="1:24" ht="90" x14ac:dyDescent="0.25">
      <c r="A90" s="1"/>
      <c r="B90" s="16">
        <v>81</v>
      </c>
      <c r="C90" s="17" t="s">
        <v>903</v>
      </c>
      <c r="D90" s="17" t="s">
        <v>904</v>
      </c>
      <c r="E90" s="38" t="s">
        <v>905</v>
      </c>
      <c r="F90" s="20" t="s">
        <v>906</v>
      </c>
      <c r="G90" s="17" t="s">
        <v>907</v>
      </c>
      <c r="H90" s="189">
        <v>80000</v>
      </c>
      <c r="I90" s="21"/>
      <c r="J90" s="23" t="s">
        <v>30</v>
      </c>
      <c r="K90" s="18" t="s">
        <v>31</v>
      </c>
      <c r="L90" s="18">
        <v>44105</v>
      </c>
      <c r="M90" s="23">
        <v>44470</v>
      </c>
      <c r="N90" s="21" t="s">
        <v>39</v>
      </c>
      <c r="O90" s="17">
        <v>12</v>
      </c>
      <c r="P90" s="26" t="s">
        <v>32</v>
      </c>
      <c r="Q90" s="29" t="s">
        <v>908</v>
      </c>
      <c r="R90" s="29" t="s">
        <v>909</v>
      </c>
      <c r="S90" s="66" t="s">
        <v>910</v>
      </c>
      <c r="T90" s="32" t="s">
        <v>911</v>
      </c>
      <c r="U90" s="4"/>
      <c r="V90" s="4"/>
      <c r="W90" s="4"/>
    </row>
    <row r="91" spans="1:24" ht="135" x14ac:dyDescent="0.25">
      <c r="A91" s="1"/>
      <c r="B91" s="16">
        <v>82</v>
      </c>
      <c r="C91" s="17" t="s">
        <v>912</v>
      </c>
      <c r="D91" s="17" t="s">
        <v>913</v>
      </c>
      <c r="E91" s="17" t="s">
        <v>914</v>
      </c>
      <c r="F91" s="20" t="s">
        <v>915</v>
      </c>
      <c r="G91" s="20" t="s">
        <v>916</v>
      </c>
      <c r="H91" s="189">
        <v>17348.97</v>
      </c>
      <c r="I91" s="22"/>
      <c r="J91" s="23" t="s">
        <v>30</v>
      </c>
      <c r="K91" s="23" t="s">
        <v>31</v>
      </c>
      <c r="L91" s="18">
        <v>43840</v>
      </c>
      <c r="M91" s="18">
        <v>44631</v>
      </c>
      <c r="N91" s="21" t="s">
        <v>91</v>
      </c>
      <c r="O91" s="17">
        <f>12+12+2</f>
        <v>26</v>
      </c>
      <c r="P91" s="17" t="s">
        <v>41</v>
      </c>
      <c r="Q91" s="29" t="s">
        <v>917</v>
      </c>
      <c r="R91" s="20" t="s">
        <v>918</v>
      </c>
      <c r="S91" s="73" t="s">
        <v>919</v>
      </c>
      <c r="T91" s="67" t="s">
        <v>920</v>
      </c>
      <c r="U91" s="4"/>
      <c r="V91" s="4"/>
      <c r="W91" s="4"/>
    </row>
    <row r="92" spans="1:24" ht="180" x14ac:dyDescent="0.25">
      <c r="A92" s="1"/>
      <c r="B92" s="16">
        <v>83</v>
      </c>
      <c r="C92" s="17" t="s">
        <v>921</v>
      </c>
      <c r="D92" s="19" t="s">
        <v>922</v>
      </c>
      <c r="E92" s="19" t="s">
        <v>923</v>
      </c>
      <c r="F92" s="20" t="s">
        <v>693</v>
      </c>
      <c r="G92" s="20" t="s">
        <v>103</v>
      </c>
      <c r="H92" s="189">
        <v>71553.48</v>
      </c>
      <c r="I92" s="22"/>
      <c r="J92" s="23" t="s">
        <v>30</v>
      </c>
      <c r="K92" s="18" t="s">
        <v>31</v>
      </c>
      <c r="L92" s="18">
        <v>42828</v>
      </c>
      <c r="M92" s="18">
        <v>44654</v>
      </c>
      <c r="N92" s="21" t="s">
        <v>196</v>
      </c>
      <c r="O92" s="17">
        <f>12+12+12+12+12</f>
        <v>60</v>
      </c>
      <c r="P92" s="26" t="s">
        <v>105</v>
      </c>
      <c r="Q92" s="29" t="s">
        <v>924</v>
      </c>
      <c r="R92" s="20" t="s">
        <v>925</v>
      </c>
      <c r="S92" s="27" t="s">
        <v>893</v>
      </c>
      <c r="T92" s="27" t="s">
        <v>926</v>
      </c>
      <c r="U92" s="4"/>
      <c r="V92" s="4"/>
      <c r="W92" s="4"/>
    </row>
    <row r="93" spans="1:24" ht="233.25" customHeight="1" x14ac:dyDescent="0.25">
      <c r="A93" s="1"/>
      <c r="B93" s="16">
        <v>84</v>
      </c>
      <c r="C93" s="17" t="s">
        <v>927</v>
      </c>
      <c r="D93" s="17" t="s">
        <v>928</v>
      </c>
      <c r="E93" s="17" t="s">
        <v>929</v>
      </c>
      <c r="F93" s="20" t="s">
        <v>930</v>
      </c>
      <c r="G93" s="20" t="s">
        <v>931</v>
      </c>
      <c r="H93" s="189">
        <v>125008</v>
      </c>
      <c r="I93" s="21"/>
      <c r="J93" s="23" t="s">
        <v>30</v>
      </c>
      <c r="K93" s="18" t="s">
        <v>31</v>
      </c>
      <c r="L93" s="18">
        <v>44060</v>
      </c>
      <c r="M93" s="23">
        <v>44790</v>
      </c>
      <c r="N93" s="21" t="s">
        <v>104</v>
      </c>
      <c r="O93" s="26">
        <f>12+12</f>
        <v>24</v>
      </c>
      <c r="P93" s="26" t="s">
        <v>60</v>
      </c>
      <c r="Q93" s="29" t="s">
        <v>932</v>
      </c>
      <c r="R93" s="29" t="s">
        <v>933</v>
      </c>
      <c r="S93" s="20" t="s">
        <v>934</v>
      </c>
      <c r="T93" s="27" t="s">
        <v>935</v>
      </c>
      <c r="U93" s="4"/>
      <c r="V93" s="4"/>
      <c r="W93" s="4"/>
      <c r="X93" s="4"/>
    </row>
    <row r="94" spans="1:24" ht="198" customHeight="1" x14ac:dyDescent="0.25">
      <c r="A94" s="1"/>
      <c r="B94" s="74">
        <v>84</v>
      </c>
      <c r="C94" s="75" t="s">
        <v>936</v>
      </c>
      <c r="D94" s="76" t="s">
        <v>937</v>
      </c>
      <c r="E94" s="76" t="s">
        <v>938</v>
      </c>
      <c r="F94" s="77" t="s">
        <v>939</v>
      </c>
      <c r="G94" s="77" t="s">
        <v>940</v>
      </c>
      <c r="H94" s="191">
        <v>50400</v>
      </c>
      <c r="I94" s="79"/>
      <c r="J94" s="80" t="s">
        <v>30</v>
      </c>
      <c r="K94" s="80" t="s">
        <v>31</v>
      </c>
      <c r="L94" s="81">
        <v>44440</v>
      </c>
      <c r="M94" s="18">
        <v>44805</v>
      </c>
      <c r="N94" s="18" t="s">
        <v>39</v>
      </c>
      <c r="O94" s="17">
        <f>12</f>
        <v>12</v>
      </c>
      <c r="P94" s="17" t="s">
        <v>41</v>
      </c>
      <c r="Q94" s="82" t="s">
        <v>941</v>
      </c>
      <c r="R94" s="20" t="s">
        <v>933</v>
      </c>
      <c r="S94" s="27" t="s">
        <v>942</v>
      </c>
      <c r="T94" s="27" t="s">
        <v>943</v>
      </c>
      <c r="U94" s="4"/>
      <c r="V94" s="4"/>
      <c r="W94" s="4"/>
      <c r="X94" s="4"/>
    </row>
    <row r="95" spans="1:24" ht="141" customHeight="1" x14ac:dyDescent="0.25">
      <c r="A95" s="1"/>
      <c r="B95" s="16">
        <v>85</v>
      </c>
      <c r="C95" s="17" t="s">
        <v>944</v>
      </c>
      <c r="D95" s="19" t="s">
        <v>945</v>
      </c>
      <c r="E95" s="20" t="s">
        <v>946</v>
      </c>
      <c r="F95" s="20" t="s">
        <v>947</v>
      </c>
      <c r="G95" s="20" t="s">
        <v>948</v>
      </c>
      <c r="H95" s="189">
        <v>73607.360000000001</v>
      </c>
      <c r="I95" s="21">
        <f>(H95*25%)+H95</f>
        <v>92009.2</v>
      </c>
      <c r="J95" s="23" t="s">
        <v>30</v>
      </c>
      <c r="K95" s="23" t="s">
        <v>31</v>
      </c>
      <c r="L95" s="18">
        <v>44466</v>
      </c>
      <c r="M95" s="18">
        <v>44831</v>
      </c>
      <c r="N95" s="23" t="s">
        <v>949</v>
      </c>
      <c r="O95" s="17">
        <f>12</f>
        <v>12</v>
      </c>
      <c r="P95" s="26" t="s">
        <v>32</v>
      </c>
      <c r="Q95" s="20" t="s">
        <v>950</v>
      </c>
      <c r="R95" s="20" t="s">
        <v>248</v>
      </c>
      <c r="S95" s="27" t="s">
        <v>951</v>
      </c>
      <c r="T95" s="20"/>
      <c r="U95" s="4"/>
      <c r="V95" s="4"/>
      <c r="W95" s="4"/>
      <c r="X95" s="4"/>
    </row>
    <row r="96" spans="1:24" ht="141" customHeight="1" x14ac:dyDescent="0.25">
      <c r="A96" s="1"/>
      <c r="B96" s="16">
        <v>86</v>
      </c>
      <c r="C96" s="17" t="s">
        <v>952</v>
      </c>
      <c r="D96" s="17" t="s">
        <v>953</v>
      </c>
      <c r="E96" s="38" t="s">
        <v>954</v>
      </c>
      <c r="F96" s="20" t="s">
        <v>955</v>
      </c>
      <c r="G96" s="20" t="s">
        <v>956</v>
      </c>
      <c r="H96" s="189">
        <v>80000</v>
      </c>
      <c r="I96" s="21"/>
      <c r="J96" s="23" t="s">
        <v>30</v>
      </c>
      <c r="K96" s="18" t="s">
        <v>31</v>
      </c>
      <c r="L96" s="18">
        <v>44471</v>
      </c>
      <c r="M96" s="23">
        <v>44836</v>
      </c>
      <c r="N96" s="21" t="s">
        <v>39</v>
      </c>
      <c r="O96" s="17">
        <f>12</f>
        <v>12</v>
      </c>
      <c r="P96" s="26" t="s">
        <v>32</v>
      </c>
      <c r="Q96" s="29" t="s">
        <v>957</v>
      </c>
      <c r="R96" s="29" t="s">
        <v>958</v>
      </c>
      <c r="S96" s="41" t="s">
        <v>959</v>
      </c>
      <c r="T96" s="27" t="s">
        <v>960</v>
      </c>
      <c r="U96" s="4"/>
      <c r="V96" s="4"/>
      <c r="W96" s="4"/>
      <c r="X96" s="4"/>
    </row>
    <row r="97" spans="1:24" ht="141" customHeight="1" x14ac:dyDescent="0.25">
      <c r="A97" s="1"/>
      <c r="B97" s="16">
        <v>87</v>
      </c>
      <c r="C97" s="17" t="s">
        <v>961</v>
      </c>
      <c r="D97" s="17" t="s">
        <v>962</v>
      </c>
      <c r="E97" s="17" t="s">
        <v>963</v>
      </c>
      <c r="F97" s="20" t="s">
        <v>313</v>
      </c>
      <c r="G97" s="20" t="s">
        <v>315</v>
      </c>
      <c r="H97" s="189">
        <v>104752.68</v>
      </c>
      <c r="I97" s="21">
        <v>124119.14</v>
      </c>
      <c r="J97" s="23" t="s">
        <v>30</v>
      </c>
      <c r="K97" s="23" t="s">
        <v>83</v>
      </c>
      <c r="L97" s="18">
        <v>43014</v>
      </c>
      <c r="M97" s="18">
        <v>44840</v>
      </c>
      <c r="N97" s="21" t="s">
        <v>196</v>
      </c>
      <c r="O97" s="17">
        <f>12+12+12+12+12</f>
        <v>60</v>
      </c>
      <c r="P97" s="26" t="s">
        <v>60</v>
      </c>
      <c r="Q97" s="29" t="s">
        <v>964</v>
      </c>
      <c r="R97" s="20" t="s">
        <v>965</v>
      </c>
      <c r="S97" s="41" t="s">
        <v>966</v>
      </c>
      <c r="T97" s="27" t="s">
        <v>967</v>
      </c>
      <c r="U97" s="4"/>
      <c r="V97" s="4"/>
      <c r="W97" s="4"/>
      <c r="X97" s="4"/>
    </row>
    <row r="98" spans="1:24" ht="235.5" customHeight="1" x14ac:dyDescent="0.25">
      <c r="A98" s="1"/>
      <c r="B98" s="16">
        <v>88</v>
      </c>
      <c r="C98" s="17" t="s">
        <v>968</v>
      </c>
      <c r="D98" s="17" t="s">
        <v>969</v>
      </c>
      <c r="E98" s="38" t="s">
        <v>970</v>
      </c>
      <c r="F98" s="20" t="s">
        <v>971</v>
      </c>
      <c r="G98" s="20" t="s">
        <v>972</v>
      </c>
      <c r="H98" s="189">
        <v>22393.38</v>
      </c>
      <c r="I98" s="21"/>
      <c r="J98" s="23" t="s">
        <v>30</v>
      </c>
      <c r="K98" s="18" t="s">
        <v>31</v>
      </c>
      <c r="L98" s="18">
        <v>44721</v>
      </c>
      <c r="M98" s="23">
        <f>L98+180</f>
        <v>44901</v>
      </c>
      <c r="N98" s="21" t="s">
        <v>39</v>
      </c>
      <c r="O98" s="17">
        <f>6</f>
        <v>6</v>
      </c>
      <c r="P98" s="26" t="s">
        <v>41</v>
      </c>
      <c r="Q98" s="29" t="s">
        <v>973</v>
      </c>
      <c r="R98" s="20" t="s">
        <v>974</v>
      </c>
      <c r="S98" s="20"/>
      <c r="T98" s="20"/>
      <c r="U98" s="4"/>
      <c r="V98" s="4"/>
      <c r="W98" s="4"/>
      <c r="X98" s="4"/>
    </row>
    <row r="99" spans="1:24" ht="210" customHeight="1" x14ac:dyDescent="0.25">
      <c r="A99" s="1"/>
      <c r="B99" s="16">
        <v>89</v>
      </c>
      <c r="C99" s="17" t="s">
        <v>975</v>
      </c>
      <c r="D99" s="19" t="s">
        <v>976</v>
      </c>
      <c r="E99" s="20" t="s">
        <v>977</v>
      </c>
      <c r="F99" s="20" t="s">
        <v>978</v>
      </c>
      <c r="G99" s="20" t="s">
        <v>979</v>
      </c>
      <c r="H99" s="189">
        <v>219807.5</v>
      </c>
      <c r="I99" s="22">
        <f>H99*1.25</f>
        <v>274759.375</v>
      </c>
      <c r="J99" s="23" t="s">
        <v>30</v>
      </c>
      <c r="K99" s="23" t="s">
        <v>31</v>
      </c>
      <c r="L99" s="18">
        <v>43850</v>
      </c>
      <c r="M99" s="18">
        <v>44915</v>
      </c>
      <c r="N99" s="23" t="s">
        <v>980</v>
      </c>
      <c r="O99" s="17">
        <f>12+4+4+12+3</f>
        <v>35</v>
      </c>
      <c r="P99" s="26" t="s">
        <v>285</v>
      </c>
      <c r="Q99" s="59" t="s">
        <v>981</v>
      </c>
      <c r="R99" s="29" t="s">
        <v>982</v>
      </c>
      <c r="S99" s="27" t="s">
        <v>942</v>
      </c>
      <c r="T99" s="27" t="s">
        <v>943</v>
      </c>
      <c r="U99" s="4"/>
      <c r="V99" s="4"/>
      <c r="W99" s="4"/>
      <c r="X99" s="4"/>
    </row>
    <row r="100" spans="1:24" ht="215.25" customHeight="1" x14ac:dyDescent="0.25">
      <c r="A100" s="1"/>
      <c r="B100" s="16">
        <v>90</v>
      </c>
      <c r="C100" s="17" t="s">
        <v>983</v>
      </c>
      <c r="D100" s="17" t="s">
        <v>984</v>
      </c>
      <c r="E100" s="17" t="s">
        <v>985</v>
      </c>
      <c r="F100" s="20" t="s">
        <v>986</v>
      </c>
      <c r="G100" s="20" t="s">
        <v>987</v>
      </c>
      <c r="H100" s="189">
        <v>110841.28</v>
      </c>
      <c r="I100" s="21">
        <v>27710</v>
      </c>
      <c r="J100" s="23" t="s">
        <v>30</v>
      </c>
      <c r="K100" s="18" t="s">
        <v>31</v>
      </c>
      <c r="L100" s="18">
        <v>43753</v>
      </c>
      <c r="M100" s="18">
        <v>44926</v>
      </c>
      <c r="N100" s="25" t="s">
        <v>988</v>
      </c>
      <c r="O100" s="17">
        <f>9+6+5+6+4+6+3</f>
        <v>39</v>
      </c>
      <c r="P100" s="17" t="s">
        <v>41</v>
      </c>
      <c r="Q100" s="29" t="s">
        <v>989</v>
      </c>
      <c r="R100" s="29" t="s">
        <v>990</v>
      </c>
      <c r="S100" s="27"/>
      <c r="T100" s="27" t="s">
        <v>943</v>
      </c>
      <c r="U100" s="4"/>
      <c r="V100" s="4"/>
      <c r="W100" s="4"/>
      <c r="X100" s="4"/>
    </row>
    <row r="101" spans="1:24" ht="99.75" customHeight="1" x14ac:dyDescent="0.25">
      <c r="A101" s="1"/>
      <c r="B101" s="16">
        <v>91</v>
      </c>
      <c r="C101" s="17" t="s">
        <v>991</v>
      </c>
      <c r="D101" s="19" t="s">
        <v>976</v>
      </c>
      <c r="E101" s="20" t="s">
        <v>992</v>
      </c>
      <c r="F101" s="20" t="s">
        <v>993</v>
      </c>
      <c r="G101" s="20" t="s">
        <v>994</v>
      </c>
      <c r="H101" s="189">
        <v>10780</v>
      </c>
      <c r="I101" s="21">
        <v>13475</v>
      </c>
      <c r="J101" s="23" t="s">
        <v>30</v>
      </c>
      <c r="K101" s="23" t="s">
        <v>31</v>
      </c>
      <c r="L101" s="18">
        <v>43850</v>
      </c>
      <c r="M101" s="18">
        <v>44946</v>
      </c>
      <c r="N101" s="23" t="s">
        <v>995</v>
      </c>
      <c r="O101" s="17"/>
      <c r="P101" s="17" t="s">
        <v>285</v>
      </c>
      <c r="Q101" s="29" t="s">
        <v>996</v>
      </c>
      <c r="R101" s="29" t="s">
        <v>997</v>
      </c>
      <c r="S101" s="25"/>
      <c r="T101" s="27" t="s">
        <v>943</v>
      </c>
      <c r="U101" s="4"/>
      <c r="V101" s="4"/>
      <c r="W101" s="4"/>
    </row>
    <row r="102" spans="1:24" ht="60" x14ac:dyDescent="0.25">
      <c r="A102" s="1"/>
      <c r="B102" s="16">
        <v>92</v>
      </c>
      <c r="C102" s="17" t="s">
        <v>998</v>
      </c>
      <c r="D102" s="17" t="s">
        <v>999</v>
      </c>
      <c r="E102" s="17" t="s">
        <v>1000</v>
      </c>
      <c r="F102" s="20" t="s">
        <v>1001</v>
      </c>
      <c r="G102" s="20" t="s">
        <v>398</v>
      </c>
      <c r="H102" s="189">
        <v>14400</v>
      </c>
      <c r="I102" s="22">
        <f>(800*12)+(500*12)</f>
        <v>15600</v>
      </c>
      <c r="J102" s="23" t="s">
        <v>50</v>
      </c>
      <c r="K102" s="23" t="s">
        <v>31</v>
      </c>
      <c r="L102" s="18">
        <v>42827</v>
      </c>
      <c r="M102" s="18">
        <v>45018</v>
      </c>
      <c r="N102" s="18" t="s">
        <v>68</v>
      </c>
      <c r="O102" s="17">
        <f>12+12+12+12+12+12</f>
        <v>72</v>
      </c>
      <c r="P102" s="26" t="s">
        <v>52</v>
      </c>
      <c r="Q102" s="20" t="s">
        <v>1002</v>
      </c>
      <c r="R102" s="29" t="s">
        <v>1003</v>
      </c>
      <c r="S102" s="27"/>
      <c r="T102" s="27"/>
      <c r="U102" s="4"/>
      <c r="V102" s="4"/>
      <c r="W102" s="4"/>
    </row>
    <row r="103" spans="1:24" ht="240" x14ac:dyDescent="0.25">
      <c r="A103" s="1"/>
      <c r="B103" s="16">
        <v>93</v>
      </c>
      <c r="C103" s="17" t="s">
        <v>1004</v>
      </c>
      <c r="D103" s="19" t="s">
        <v>1005</v>
      </c>
      <c r="E103" s="20" t="s">
        <v>1006</v>
      </c>
      <c r="F103" s="20" t="s">
        <v>947</v>
      </c>
      <c r="G103" s="20" t="s">
        <v>1007</v>
      </c>
      <c r="H103" s="189">
        <v>156000</v>
      </c>
      <c r="I103" s="21"/>
      <c r="J103" s="23" t="s">
        <v>30</v>
      </c>
      <c r="K103" s="23" t="s">
        <v>31</v>
      </c>
      <c r="L103" s="18">
        <v>44764</v>
      </c>
      <c r="M103" s="18">
        <f>L103+180</f>
        <v>44944</v>
      </c>
      <c r="N103" s="23" t="s">
        <v>1008</v>
      </c>
      <c r="O103" s="17" t="s">
        <v>137</v>
      </c>
      <c r="P103" s="26" t="s">
        <v>32</v>
      </c>
      <c r="Q103" s="29" t="s">
        <v>1009</v>
      </c>
      <c r="R103" s="20" t="s">
        <v>982</v>
      </c>
      <c r="S103" s="27" t="s">
        <v>1010</v>
      </c>
      <c r="T103" s="20"/>
      <c r="U103" s="4"/>
      <c r="V103" s="4"/>
      <c r="W103" s="4"/>
    </row>
    <row r="104" spans="1:24" ht="105" x14ac:dyDescent="0.25">
      <c r="A104" s="1"/>
      <c r="B104" s="16">
        <v>94</v>
      </c>
      <c r="C104" s="17" t="s">
        <v>1011</v>
      </c>
      <c r="D104" s="17" t="s">
        <v>1012</v>
      </c>
      <c r="E104" s="38" t="s">
        <v>1013</v>
      </c>
      <c r="F104" s="20" t="s">
        <v>1014</v>
      </c>
      <c r="G104" s="20" t="s">
        <v>1015</v>
      </c>
      <c r="H104" s="189">
        <v>17475</v>
      </c>
      <c r="I104" s="21">
        <v>4368.75</v>
      </c>
      <c r="J104" s="23" t="s">
        <v>30</v>
      </c>
      <c r="K104" s="18" t="s">
        <v>31</v>
      </c>
      <c r="L104" s="18">
        <v>44778</v>
      </c>
      <c r="M104" s="23">
        <f>L104+179</f>
        <v>44957</v>
      </c>
      <c r="N104" s="23" t="s">
        <v>1008</v>
      </c>
      <c r="O104" s="17" t="s">
        <v>137</v>
      </c>
      <c r="P104" s="26" t="s">
        <v>285</v>
      </c>
      <c r="Q104" s="59" t="s">
        <v>1016</v>
      </c>
      <c r="R104" s="29" t="s">
        <v>1017</v>
      </c>
      <c r="S104" s="41" t="s">
        <v>1018</v>
      </c>
      <c r="T104" s="20"/>
      <c r="U104" s="4"/>
      <c r="V104" s="4"/>
      <c r="W104" s="4"/>
    </row>
    <row r="105" spans="1:24" ht="32.25" customHeight="1" x14ac:dyDescent="0.25">
      <c r="A105" s="1"/>
      <c r="B105" s="16">
        <v>95</v>
      </c>
      <c r="C105" s="17" t="s">
        <v>763</v>
      </c>
      <c r="D105" s="17" t="s">
        <v>1019</v>
      </c>
      <c r="E105" s="17" t="s">
        <v>1020</v>
      </c>
      <c r="F105" s="20" t="s">
        <v>1021</v>
      </c>
      <c r="G105" s="17" t="s">
        <v>1022</v>
      </c>
      <c r="H105" s="189">
        <v>1236</v>
      </c>
      <c r="I105" s="22">
        <v>1640.52</v>
      </c>
      <c r="J105" s="23" t="s">
        <v>30</v>
      </c>
      <c r="K105" s="18" t="s">
        <v>31</v>
      </c>
      <c r="L105" s="18">
        <v>43232</v>
      </c>
      <c r="M105" s="18">
        <v>45058</v>
      </c>
      <c r="N105" s="21" t="s">
        <v>196</v>
      </c>
      <c r="O105" s="17">
        <f>12+12+12+12+12</f>
        <v>60</v>
      </c>
      <c r="P105" s="17" t="s">
        <v>354</v>
      </c>
      <c r="Q105" s="20" t="s">
        <v>1023</v>
      </c>
      <c r="R105" s="29" t="s">
        <v>990</v>
      </c>
      <c r="S105" s="27" t="s">
        <v>1024</v>
      </c>
      <c r="T105" s="27"/>
      <c r="U105" s="4"/>
      <c r="V105" s="4"/>
      <c r="W105" s="4"/>
    </row>
    <row r="106" spans="1:24" ht="59.25" customHeight="1" x14ac:dyDescent="0.25">
      <c r="A106" s="1"/>
      <c r="B106" s="16">
        <v>96</v>
      </c>
      <c r="C106" s="17" t="s">
        <v>1025</v>
      </c>
      <c r="D106" s="17" t="s">
        <v>1026</v>
      </c>
      <c r="E106" s="17" t="s">
        <v>1027</v>
      </c>
      <c r="F106" s="20" t="s">
        <v>1028</v>
      </c>
      <c r="G106" s="17" t="s">
        <v>1029</v>
      </c>
      <c r="H106" s="189">
        <v>7420</v>
      </c>
      <c r="I106" s="22">
        <v>2473.33</v>
      </c>
      <c r="J106" s="23" t="s">
        <v>30</v>
      </c>
      <c r="K106" s="18" t="s">
        <v>31</v>
      </c>
      <c r="L106" s="18">
        <v>43475</v>
      </c>
      <c r="M106" s="18">
        <v>45056</v>
      </c>
      <c r="N106" s="21" t="s">
        <v>196</v>
      </c>
      <c r="O106" s="17">
        <f>12+12+12+12+4</f>
        <v>52</v>
      </c>
      <c r="P106" s="29" t="s">
        <v>1030</v>
      </c>
      <c r="Q106" s="29" t="s">
        <v>1031</v>
      </c>
      <c r="R106" s="29" t="s">
        <v>1032</v>
      </c>
      <c r="S106" s="27" t="s">
        <v>1033</v>
      </c>
      <c r="T106" s="20"/>
      <c r="U106" s="4"/>
      <c r="V106" s="4"/>
      <c r="W106" s="4"/>
    </row>
    <row r="107" spans="1:24" ht="90" x14ac:dyDescent="0.25">
      <c r="A107" s="1"/>
      <c r="B107" s="16">
        <v>97</v>
      </c>
      <c r="C107" s="17" t="s">
        <v>1034</v>
      </c>
      <c r="D107" s="19" t="s">
        <v>1034</v>
      </c>
      <c r="E107" s="19" t="s">
        <v>1035</v>
      </c>
      <c r="F107" s="83" t="s">
        <v>165</v>
      </c>
      <c r="G107" s="20" t="s">
        <v>1036</v>
      </c>
      <c r="H107" s="189">
        <v>7500</v>
      </c>
      <c r="I107" s="22"/>
      <c r="J107" s="23" t="s">
        <v>30</v>
      </c>
      <c r="K107" s="18" t="s">
        <v>31</v>
      </c>
      <c r="L107" s="18">
        <v>43272</v>
      </c>
      <c r="M107" s="18">
        <v>45097</v>
      </c>
      <c r="N107" s="21" t="s">
        <v>196</v>
      </c>
      <c r="O107" s="17">
        <f>12+12+12+12+12</f>
        <v>60</v>
      </c>
      <c r="P107" s="26" t="s">
        <v>168</v>
      </c>
      <c r="Q107" s="51" t="s">
        <v>1037</v>
      </c>
      <c r="R107" s="29" t="s">
        <v>1003</v>
      </c>
      <c r="S107" s="27" t="s">
        <v>1038</v>
      </c>
      <c r="T107" s="27"/>
      <c r="U107" s="4"/>
      <c r="V107" s="4"/>
      <c r="W107" s="4"/>
    </row>
    <row r="108" spans="1:24" ht="75" x14ac:dyDescent="0.25">
      <c r="A108" s="1"/>
      <c r="B108" s="16">
        <v>98</v>
      </c>
      <c r="C108" s="17" t="s">
        <v>1039</v>
      </c>
      <c r="D108" s="19" t="s">
        <v>1040</v>
      </c>
      <c r="E108" s="19" t="s">
        <v>1041</v>
      </c>
      <c r="F108" s="20" t="s">
        <v>1042</v>
      </c>
      <c r="G108" s="20" t="s">
        <v>1043</v>
      </c>
      <c r="H108" s="189">
        <v>7900</v>
      </c>
      <c r="I108" s="22"/>
      <c r="J108" s="23" t="s">
        <v>30</v>
      </c>
      <c r="K108" s="23" t="s">
        <v>31</v>
      </c>
      <c r="L108" s="18">
        <v>43787</v>
      </c>
      <c r="M108" s="18">
        <v>45247</v>
      </c>
      <c r="N108" s="18" t="s">
        <v>347</v>
      </c>
      <c r="O108" s="17">
        <f>12+12+12+12</f>
        <v>48</v>
      </c>
      <c r="P108" s="29" t="s">
        <v>1044</v>
      </c>
      <c r="Q108" s="20" t="s">
        <v>1045</v>
      </c>
      <c r="R108" s="20" t="s">
        <v>1046</v>
      </c>
      <c r="S108" s="41" t="s">
        <v>1047</v>
      </c>
      <c r="T108" s="20"/>
      <c r="U108" s="4"/>
      <c r="V108" s="4"/>
      <c r="W108" s="4"/>
    </row>
    <row r="109" spans="1:24" ht="360" x14ac:dyDescent="0.25">
      <c r="A109" s="1"/>
      <c r="B109" s="16">
        <v>99</v>
      </c>
      <c r="C109" s="17" t="s">
        <v>1048</v>
      </c>
      <c r="D109" s="20" t="s">
        <v>1049</v>
      </c>
      <c r="E109" s="17" t="s">
        <v>1050</v>
      </c>
      <c r="F109" s="20" t="s">
        <v>1051</v>
      </c>
      <c r="G109" s="20" t="s">
        <v>1052</v>
      </c>
      <c r="H109" s="189">
        <v>206999.52</v>
      </c>
      <c r="I109" s="21">
        <f>129172.92*2</f>
        <v>258345.84</v>
      </c>
      <c r="J109" s="23" t="s">
        <v>30</v>
      </c>
      <c r="K109" s="18" t="s">
        <v>31</v>
      </c>
      <c r="L109" s="18">
        <v>43286</v>
      </c>
      <c r="M109" s="18">
        <v>45111</v>
      </c>
      <c r="N109" s="25" t="s">
        <v>1053</v>
      </c>
      <c r="O109" s="17">
        <f>12+3+1+2+6+6+6+6+12+6</f>
        <v>60</v>
      </c>
      <c r="P109" s="26" t="s">
        <v>32</v>
      </c>
      <c r="Q109" s="29" t="s">
        <v>1054</v>
      </c>
      <c r="R109" s="29" t="s">
        <v>1055</v>
      </c>
      <c r="S109" s="27" t="s">
        <v>1056</v>
      </c>
      <c r="T109" s="27"/>
      <c r="U109" s="4"/>
      <c r="V109" s="4"/>
      <c r="W109" s="4"/>
    </row>
    <row r="110" spans="1:24" ht="135" x14ac:dyDescent="0.25">
      <c r="A110" s="1"/>
      <c r="B110" s="16">
        <v>100</v>
      </c>
      <c r="C110" s="17" t="s">
        <v>1057</v>
      </c>
      <c r="D110" s="19" t="s">
        <v>185</v>
      </c>
      <c r="E110" s="38" t="s">
        <v>1058</v>
      </c>
      <c r="F110" s="20" t="s">
        <v>109</v>
      </c>
      <c r="G110" s="20" t="s">
        <v>252</v>
      </c>
      <c r="H110" s="189">
        <v>2300</v>
      </c>
      <c r="I110" s="21">
        <f>2573.5</f>
        <v>2573.5</v>
      </c>
      <c r="J110" s="23" t="s">
        <v>112</v>
      </c>
      <c r="K110" s="23" t="s">
        <v>113</v>
      </c>
      <c r="L110" s="18">
        <v>44048</v>
      </c>
      <c r="M110" s="23">
        <v>45143</v>
      </c>
      <c r="N110" s="21" t="s">
        <v>91</v>
      </c>
      <c r="O110" s="17">
        <f>12+12+12</f>
        <v>36</v>
      </c>
      <c r="P110" s="26" t="s">
        <v>32</v>
      </c>
      <c r="Q110" s="29" t="s">
        <v>1059</v>
      </c>
      <c r="R110" s="29" t="s">
        <v>1060</v>
      </c>
      <c r="S110" s="41" t="s">
        <v>1061</v>
      </c>
      <c r="T110" s="27" t="s">
        <v>1062</v>
      </c>
      <c r="U110" s="4"/>
      <c r="V110" s="4"/>
      <c r="W110" s="4"/>
    </row>
    <row r="111" spans="1:24" ht="26.25" x14ac:dyDescent="0.25">
      <c r="A111" s="1"/>
      <c r="B111" s="11"/>
      <c r="C111" s="206" t="s">
        <v>0</v>
      </c>
      <c r="D111" s="207"/>
      <c r="E111" s="207"/>
      <c r="F111" s="207"/>
      <c r="G111" s="208"/>
      <c r="H111" s="203" t="s">
        <v>1</v>
      </c>
      <c r="I111" s="204"/>
      <c r="J111" s="204"/>
      <c r="K111" s="205"/>
      <c r="L111" s="209" t="s">
        <v>2</v>
      </c>
      <c r="M111" s="207"/>
      <c r="N111" s="207"/>
      <c r="O111" s="208"/>
      <c r="P111" s="203" t="s">
        <v>3</v>
      </c>
      <c r="Q111" s="204"/>
      <c r="R111" s="205"/>
      <c r="S111" s="188"/>
      <c r="T111" s="27"/>
      <c r="U111" s="4"/>
      <c r="V111" s="4"/>
      <c r="W111" s="4"/>
    </row>
    <row r="112" spans="1:24" ht="30" x14ac:dyDescent="0.25">
      <c r="A112" s="1"/>
      <c r="B112" s="171" t="s">
        <v>4</v>
      </c>
      <c r="C112" s="171" t="s">
        <v>5</v>
      </c>
      <c r="D112" s="171" t="s">
        <v>6</v>
      </c>
      <c r="E112" s="131" t="s">
        <v>1500</v>
      </c>
      <c r="F112" s="131" t="s">
        <v>434</v>
      </c>
      <c r="G112" s="171" t="s">
        <v>435</v>
      </c>
      <c r="H112" s="131" t="s">
        <v>436</v>
      </c>
      <c r="I112" s="131" t="s">
        <v>437</v>
      </c>
      <c r="J112" s="171" t="s">
        <v>13</v>
      </c>
      <c r="K112" s="131" t="s">
        <v>14</v>
      </c>
      <c r="L112" s="131" t="s">
        <v>438</v>
      </c>
      <c r="M112" s="131" t="s">
        <v>15</v>
      </c>
      <c r="N112" s="12" t="s">
        <v>16</v>
      </c>
      <c r="O112" s="12" t="s">
        <v>17</v>
      </c>
      <c r="P112" s="13" t="s">
        <v>19</v>
      </c>
      <c r="Q112" s="13" t="s">
        <v>439</v>
      </c>
      <c r="R112" s="13" t="s">
        <v>440</v>
      </c>
      <c r="S112" s="188"/>
      <c r="T112" s="27"/>
      <c r="U112" s="4"/>
      <c r="V112" s="4"/>
      <c r="W112" s="4"/>
    </row>
    <row r="113" spans="1:23" ht="134.25" customHeight="1" x14ac:dyDescent="0.25">
      <c r="A113" s="1"/>
      <c r="B113" s="16">
        <v>101</v>
      </c>
      <c r="C113" s="17" t="s">
        <v>1063</v>
      </c>
      <c r="D113" s="18">
        <v>45009</v>
      </c>
      <c r="E113" s="20" t="s">
        <v>1064</v>
      </c>
      <c r="F113" s="20" t="s">
        <v>1065</v>
      </c>
      <c r="G113" s="19" t="s">
        <v>282</v>
      </c>
      <c r="H113" s="39" t="s">
        <v>1066</v>
      </c>
      <c r="I113" s="39" t="s">
        <v>1067</v>
      </c>
      <c r="J113" s="20" t="s">
        <v>1068</v>
      </c>
      <c r="K113" s="21">
        <v>54020.41</v>
      </c>
      <c r="L113" s="22"/>
      <c r="M113" s="23" t="s">
        <v>50</v>
      </c>
      <c r="N113" s="24" t="s">
        <v>31</v>
      </c>
      <c r="O113" s="18">
        <v>45009</v>
      </c>
      <c r="P113" s="18">
        <v>45375</v>
      </c>
      <c r="Q113" s="25" t="s">
        <v>39</v>
      </c>
      <c r="R113" s="17">
        <f>12</f>
        <v>12</v>
      </c>
      <c r="S113" s="26" t="s">
        <v>1069</v>
      </c>
      <c r="T113" s="20" t="s">
        <v>1070</v>
      </c>
      <c r="U113" s="29" t="s">
        <v>1071</v>
      </c>
      <c r="V113" s="41" t="s">
        <v>1072</v>
      </c>
      <c r="W113" s="27"/>
    </row>
    <row r="114" spans="1:23" ht="244.5" customHeight="1" x14ac:dyDescent="0.25">
      <c r="A114" s="1"/>
      <c r="B114" s="16">
        <v>102</v>
      </c>
      <c r="C114" s="17" t="s">
        <v>1073</v>
      </c>
      <c r="D114" s="18">
        <v>44797</v>
      </c>
      <c r="E114" s="17" t="s">
        <v>1074</v>
      </c>
      <c r="F114" s="83" t="s">
        <v>1075</v>
      </c>
      <c r="G114" s="37" t="s">
        <v>26</v>
      </c>
      <c r="H114" s="20" t="s">
        <v>1076</v>
      </c>
      <c r="I114" s="20" t="s">
        <v>1077</v>
      </c>
      <c r="J114" s="20" t="s">
        <v>1078</v>
      </c>
      <c r="K114" s="21">
        <v>18000</v>
      </c>
      <c r="L114" s="22"/>
      <c r="M114" s="23" t="s">
        <v>50</v>
      </c>
      <c r="N114" s="24" t="s">
        <v>31</v>
      </c>
      <c r="O114" s="18">
        <v>44797</v>
      </c>
      <c r="P114" s="18">
        <v>45162</v>
      </c>
      <c r="Q114" s="25" t="s">
        <v>39</v>
      </c>
      <c r="R114" s="17">
        <f>12</f>
        <v>12</v>
      </c>
      <c r="S114" s="26" t="s">
        <v>98</v>
      </c>
      <c r="T114" s="29" t="s">
        <v>1079</v>
      </c>
      <c r="U114" s="29" t="s">
        <v>406</v>
      </c>
      <c r="V114" s="27" t="s">
        <v>1080</v>
      </c>
      <c r="W114" s="27"/>
    </row>
    <row r="115" spans="1:23" ht="45" x14ac:dyDescent="0.25">
      <c r="A115" s="1"/>
      <c r="B115" s="16">
        <v>103</v>
      </c>
      <c r="C115" s="17" t="s">
        <v>1081</v>
      </c>
      <c r="D115" s="42">
        <v>43340</v>
      </c>
      <c r="E115" s="17" t="s">
        <v>1082</v>
      </c>
      <c r="F115" s="20" t="s">
        <v>1083</v>
      </c>
      <c r="G115" s="37" t="s">
        <v>26</v>
      </c>
      <c r="H115" s="115" t="s">
        <v>1084</v>
      </c>
      <c r="I115" s="115" t="s">
        <v>1085</v>
      </c>
      <c r="J115" s="39" t="s">
        <v>1086</v>
      </c>
      <c r="K115" s="21">
        <v>250000</v>
      </c>
      <c r="L115" s="21">
        <f>187500+62500</f>
        <v>250000</v>
      </c>
      <c r="M115" s="23" t="s">
        <v>30</v>
      </c>
      <c r="N115" s="18" t="s">
        <v>31</v>
      </c>
      <c r="O115" s="18">
        <v>43346</v>
      </c>
      <c r="P115" s="31">
        <v>45171</v>
      </c>
      <c r="Q115" s="25" t="s">
        <v>1087</v>
      </c>
      <c r="R115" s="34">
        <f>12+12+12+12+12</f>
        <v>60</v>
      </c>
      <c r="S115" s="26" t="s">
        <v>176</v>
      </c>
      <c r="T115" s="29" t="s">
        <v>1088</v>
      </c>
      <c r="U115" s="29" t="s">
        <v>1089</v>
      </c>
      <c r="V115" s="27" t="s">
        <v>1090</v>
      </c>
      <c r="W115" s="20"/>
    </row>
    <row r="116" spans="1:23" ht="45" x14ac:dyDescent="0.25">
      <c r="A116" s="1"/>
      <c r="B116" s="16">
        <v>104</v>
      </c>
      <c r="C116" s="17" t="s">
        <v>1091</v>
      </c>
      <c r="D116" s="18">
        <v>44966</v>
      </c>
      <c r="E116" s="19" t="s">
        <v>330</v>
      </c>
      <c r="F116" s="38" t="s">
        <v>1092</v>
      </c>
      <c r="G116" s="19" t="s">
        <v>26</v>
      </c>
      <c r="H116" s="17" t="s">
        <v>1093</v>
      </c>
      <c r="I116" s="17" t="s">
        <v>1094</v>
      </c>
      <c r="J116" s="20" t="s">
        <v>1095</v>
      </c>
      <c r="K116" s="21">
        <v>30950</v>
      </c>
      <c r="L116" s="22"/>
      <c r="M116" s="23" t="s">
        <v>30</v>
      </c>
      <c r="N116" s="18" t="s">
        <v>31</v>
      </c>
      <c r="O116" s="18">
        <v>44966</v>
      </c>
      <c r="P116" s="18">
        <v>45330</v>
      </c>
      <c r="Q116" s="21" t="s">
        <v>39</v>
      </c>
      <c r="R116" s="17">
        <f>12</f>
        <v>12</v>
      </c>
      <c r="S116" s="26" t="s">
        <v>1069</v>
      </c>
      <c r="T116" s="20" t="s">
        <v>1070</v>
      </c>
      <c r="U116" s="20" t="s">
        <v>69</v>
      </c>
      <c r="V116" s="27"/>
      <c r="W116" s="27"/>
    </row>
    <row r="117" spans="1:23" ht="45" x14ac:dyDescent="0.25">
      <c r="A117" s="1"/>
      <c r="B117" s="16">
        <v>105</v>
      </c>
      <c r="C117" s="17" t="s">
        <v>1096</v>
      </c>
      <c r="D117" s="18">
        <v>43364</v>
      </c>
      <c r="E117" s="19" t="s">
        <v>1097</v>
      </c>
      <c r="F117" s="38" t="s">
        <v>1098</v>
      </c>
      <c r="G117" s="37" t="s">
        <v>26</v>
      </c>
      <c r="H117" s="115" t="s">
        <v>1099</v>
      </c>
      <c r="I117" s="115" t="s">
        <v>1100</v>
      </c>
      <c r="J117" s="39" t="s">
        <v>1101</v>
      </c>
      <c r="K117" s="21">
        <v>51200</v>
      </c>
      <c r="L117" s="22">
        <v>44929.42</v>
      </c>
      <c r="M117" s="23" t="s">
        <v>30</v>
      </c>
      <c r="N117" s="18" t="s">
        <v>31</v>
      </c>
      <c r="O117" s="18">
        <v>45068</v>
      </c>
      <c r="P117" s="31">
        <v>45190</v>
      </c>
      <c r="Q117" s="21" t="s">
        <v>1102</v>
      </c>
      <c r="R117" s="34">
        <f>12+4+4+4+4+4+12+12+4</f>
        <v>60</v>
      </c>
      <c r="S117" s="26" t="s">
        <v>32</v>
      </c>
      <c r="T117" s="29" t="s">
        <v>1103</v>
      </c>
      <c r="U117" s="29" t="s">
        <v>1104</v>
      </c>
      <c r="V117" s="27" t="s">
        <v>1105</v>
      </c>
      <c r="W117" s="35"/>
    </row>
    <row r="118" spans="1:23" ht="195" x14ac:dyDescent="0.25">
      <c r="A118" s="1"/>
      <c r="B118" s="16">
        <v>106</v>
      </c>
      <c r="C118" s="17" t="s">
        <v>880</v>
      </c>
      <c r="D118" s="18">
        <v>44097</v>
      </c>
      <c r="E118" s="17" t="s">
        <v>151</v>
      </c>
      <c r="F118" s="38" t="s">
        <v>1106</v>
      </c>
      <c r="G118" s="37" t="s">
        <v>26</v>
      </c>
      <c r="H118" s="116" t="s">
        <v>1107</v>
      </c>
      <c r="I118" s="116" t="s">
        <v>1108</v>
      </c>
      <c r="J118" s="20" t="s">
        <v>1109</v>
      </c>
      <c r="K118" s="21">
        <v>11340</v>
      </c>
      <c r="L118" s="21"/>
      <c r="M118" s="23" t="s">
        <v>30</v>
      </c>
      <c r="N118" s="24" t="s">
        <v>31</v>
      </c>
      <c r="O118" s="24">
        <v>44105</v>
      </c>
      <c r="P118" s="84">
        <v>45198</v>
      </c>
      <c r="Q118" s="21" t="s">
        <v>91</v>
      </c>
      <c r="R118" s="17">
        <f>12+12+12</f>
        <v>36</v>
      </c>
      <c r="S118" s="26" t="s">
        <v>176</v>
      </c>
      <c r="T118" s="29" t="s">
        <v>1110</v>
      </c>
      <c r="U118" s="29" t="s">
        <v>958</v>
      </c>
      <c r="V118" s="27" t="s">
        <v>1111</v>
      </c>
      <c r="W118" s="20"/>
    </row>
    <row r="119" spans="1:23" ht="120" x14ac:dyDescent="0.25">
      <c r="A119" s="1"/>
      <c r="B119" s="16">
        <v>107</v>
      </c>
      <c r="C119" s="17" t="s">
        <v>1112</v>
      </c>
      <c r="D119" s="18">
        <v>45041</v>
      </c>
      <c r="E119" s="20" t="s">
        <v>1113</v>
      </c>
      <c r="F119" s="20" t="s">
        <v>1114</v>
      </c>
      <c r="G119" s="37" t="s">
        <v>26</v>
      </c>
      <c r="H119" s="117" t="s">
        <v>971</v>
      </c>
      <c r="I119" s="117" t="s">
        <v>1115</v>
      </c>
      <c r="J119" s="39" t="s">
        <v>1116</v>
      </c>
      <c r="K119" s="21">
        <v>92564.92</v>
      </c>
      <c r="L119" s="22"/>
      <c r="M119" s="23" t="s">
        <v>30</v>
      </c>
      <c r="N119" s="24" t="s">
        <v>31</v>
      </c>
      <c r="O119" s="18">
        <v>45035</v>
      </c>
      <c r="P119" s="31">
        <v>45214</v>
      </c>
      <c r="Q119" s="25" t="s">
        <v>39</v>
      </c>
      <c r="R119" s="34" t="s">
        <v>137</v>
      </c>
      <c r="S119" s="26" t="s">
        <v>41</v>
      </c>
      <c r="T119" s="29" t="s">
        <v>1117</v>
      </c>
      <c r="U119" s="20" t="s">
        <v>1118</v>
      </c>
      <c r="V119" s="41" t="s">
        <v>1119</v>
      </c>
      <c r="W119" s="27"/>
    </row>
    <row r="120" spans="1:23" ht="142.5" customHeight="1" x14ac:dyDescent="0.25">
      <c r="A120" s="1"/>
      <c r="B120" s="16">
        <v>108</v>
      </c>
      <c r="C120" s="17" t="s">
        <v>1120</v>
      </c>
      <c r="D120" s="18">
        <v>43088</v>
      </c>
      <c r="E120" s="19" t="s">
        <v>1121</v>
      </c>
      <c r="F120" s="38" t="s">
        <v>1122</v>
      </c>
      <c r="G120" s="37" t="s">
        <v>26</v>
      </c>
      <c r="H120" s="115" t="s">
        <v>1123</v>
      </c>
      <c r="I120" s="115" t="s">
        <v>1124</v>
      </c>
      <c r="J120" s="20" t="s">
        <v>1125</v>
      </c>
      <c r="K120" s="21">
        <v>9360</v>
      </c>
      <c r="L120" s="22"/>
      <c r="M120" s="23" t="s">
        <v>30</v>
      </c>
      <c r="N120" s="18" t="s">
        <v>31</v>
      </c>
      <c r="O120" s="18">
        <v>43088</v>
      </c>
      <c r="P120" s="31">
        <v>45275</v>
      </c>
      <c r="Q120" s="21" t="s">
        <v>68</v>
      </c>
      <c r="R120" s="34">
        <f>12+12+12+12+12+12</f>
        <v>72</v>
      </c>
      <c r="S120" s="17" t="s">
        <v>32</v>
      </c>
      <c r="T120" s="20" t="s">
        <v>1126</v>
      </c>
      <c r="U120" s="29" t="s">
        <v>1127</v>
      </c>
      <c r="V120" s="27" t="s">
        <v>1128</v>
      </c>
      <c r="W120" s="41" t="s">
        <v>1129</v>
      </c>
    </row>
    <row r="121" spans="1:23" ht="153.75" customHeight="1" x14ac:dyDescent="0.25">
      <c r="A121" s="1"/>
      <c r="B121" s="16">
        <v>109</v>
      </c>
      <c r="C121" s="17" t="s">
        <v>1130</v>
      </c>
      <c r="D121" s="18">
        <v>44869</v>
      </c>
      <c r="E121" s="17" t="s">
        <v>1131</v>
      </c>
      <c r="F121" s="38" t="s">
        <v>1132</v>
      </c>
      <c r="G121" s="37" t="s">
        <v>26</v>
      </c>
      <c r="H121" s="116" t="s">
        <v>1133</v>
      </c>
      <c r="I121" s="116" t="s">
        <v>1134</v>
      </c>
      <c r="J121" s="85" t="s">
        <v>1135</v>
      </c>
      <c r="K121" s="21">
        <v>12900</v>
      </c>
      <c r="L121" s="21"/>
      <c r="M121" s="23" t="s">
        <v>30</v>
      </c>
      <c r="N121" s="24"/>
      <c r="O121" s="24">
        <v>44869</v>
      </c>
      <c r="P121" s="84">
        <v>45233</v>
      </c>
      <c r="Q121" s="21" t="s">
        <v>39</v>
      </c>
      <c r="R121" s="86">
        <v>12</v>
      </c>
      <c r="S121" s="29" t="s">
        <v>1136</v>
      </c>
      <c r="T121" s="20" t="s">
        <v>1137</v>
      </c>
      <c r="U121" s="20" t="s">
        <v>1138</v>
      </c>
      <c r="V121" s="27" t="s">
        <v>1139</v>
      </c>
      <c r="W121" s="27" t="s">
        <v>1140</v>
      </c>
    </row>
    <row r="122" spans="1:23" ht="75" x14ac:dyDescent="0.25">
      <c r="A122" s="1"/>
      <c r="B122" s="16">
        <v>110</v>
      </c>
      <c r="C122" s="16" t="s">
        <v>1141</v>
      </c>
      <c r="D122" s="18">
        <v>44869</v>
      </c>
      <c r="E122" s="16" t="s">
        <v>1142</v>
      </c>
      <c r="F122" s="39" t="s">
        <v>1143</v>
      </c>
      <c r="G122" s="37" t="s">
        <v>26</v>
      </c>
      <c r="H122" s="117" t="s">
        <v>1144</v>
      </c>
      <c r="I122" s="117" t="s">
        <v>1145</v>
      </c>
      <c r="J122" s="85" t="s">
        <v>1146</v>
      </c>
      <c r="K122" s="87">
        <v>7990</v>
      </c>
      <c r="L122" s="88"/>
      <c r="M122" s="39" t="s">
        <v>1147</v>
      </c>
      <c r="N122" s="16" t="s">
        <v>31</v>
      </c>
      <c r="O122" s="18">
        <v>44869</v>
      </c>
      <c r="P122" s="31">
        <v>45233</v>
      </c>
      <c r="Q122" s="20" t="s">
        <v>1148</v>
      </c>
      <c r="R122" s="30">
        <v>12</v>
      </c>
      <c r="S122" s="20" t="s">
        <v>1149</v>
      </c>
      <c r="T122" s="20" t="s">
        <v>1150</v>
      </c>
      <c r="U122" s="29" t="s">
        <v>1151</v>
      </c>
      <c r="V122" s="27" t="s">
        <v>1152</v>
      </c>
      <c r="W122" s="35"/>
    </row>
    <row r="123" spans="1:23" ht="90" x14ac:dyDescent="0.25">
      <c r="A123" s="1"/>
      <c r="B123" s="16">
        <v>111</v>
      </c>
      <c r="C123" s="17" t="s">
        <v>1153</v>
      </c>
      <c r="D123" s="18">
        <v>45219</v>
      </c>
      <c r="E123" s="17" t="s">
        <v>1154</v>
      </c>
      <c r="F123" s="20" t="s">
        <v>1155</v>
      </c>
      <c r="G123" s="37" t="s">
        <v>282</v>
      </c>
      <c r="H123" s="20" t="s">
        <v>1156</v>
      </c>
      <c r="I123" s="20" t="s">
        <v>1157</v>
      </c>
      <c r="J123" s="20" t="s">
        <v>1158</v>
      </c>
      <c r="K123" s="21">
        <v>158367</v>
      </c>
      <c r="L123" s="21"/>
      <c r="M123" s="23" t="s">
        <v>30</v>
      </c>
      <c r="N123" s="28" t="s">
        <v>31</v>
      </c>
      <c r="O123" s="24">
        <v>45229</v>
      </c>
      <c r="P123" s="23">
        <v>45288</v>
      </c>
      <c r="Q123" s="18" t="s">
        <v>39</v>
      </c>
      <c r="R123" s="17" t="s">
        <v>40</v>
      </c>
      <c r="S123" s="26" t="s">
        <v>1159</v>
      </c>
      <c r="T123" s="29" t="s">
        <v>1160</v>
      </c>
      <c r="U123" s="29" t="s">
        <v>1161</v>
      </c>
      <c r="V123" s="27"/>
      <c r="W123" s="20"/>
    </row>
    <row r="124" spans="1:23" ht="60" x14ac:dyDescent="0.25">
      <c r="A124" s="1"/>
      <c r="B124" s="16">
        <v>112</v>
      </c>
      <c r="C124" s="17" t="s">
        <v>163</v>
      </c>
      <c r="D124" s="18">
        <v>45111</v>
      </c>
      <c r="E124" s="20" t="s">
        <v>1162</v>
      </c>
      <c r="F124" s="20" t="s">
        <v>1163</v>
      </c>
      <c r="G124" s="37" t="s">
        <v>26</v>
      </c>
      <c r="H124" s="118" t="s">
        <v>1051</v>
      </c>
      <c r="I124" s="118" t="s">
        <v>1164</v>
      </c>
      <c r="J124" s="20" t="s">
        <v>1165</v>
      </c>
      <c r="K124" s="21">
        <f>64458.69</f>
        <v>64458.69</v>
      </c>
      <c r="L124" s="21"/>
      <c r="M124" s="23" t="s">
        <v>30</v>
      </c>
      <c r="N124" s="18" t="s">
        <v>31</v>
      </c>
      <c r="O124" s="18">
        <v>45112</v>
      </c>
      <c r="P124" s="31">
        <v>45291</v>
      </c>
      <c r="Q124" s="25" t="s">
        <v>1166</v>
      </c>
      <c r="R124" s="43" t="s">
        <v>137</v>
      </c>
      <c r="S124" s="26" t="s">
        <v>32</v>
      </c>
      <c r="T124" s="29" t="s">
        <v>1167</v>
      </c>
      <c r="U124" s="29" t="s">
        <v>1168</v>
      </c>
      <c r="V124" s="27" t="s">
        <v>1169</v>
      </c>
      <c r="W124" s="27"/>
    </row>
    <row r="125" spans="1:23" ht="60" x14ac:dyDescent="0.25">
      <c r="A125" s="1"/>
      <c r="B125" s="16">
        <v>113</v>
      </c>
      <c r="C125" s="17" t="s">
        <v>1170</v>
      </c>
      <c r="D125" s="42">
        <v>43472</v>
      </c>
      <c r="E125" s="17" t="s">
        <v>1171</v>
      </c>
      <c r="F125" s="20" t="s">
        <v>1172</v>
      </c>
      <c r="G125" s="37" t="s">
        <v>26</v>
      </c>
      <c r="H125" s="118" t="s">
        <v>1173</v>
      </c>
      <c r="I125" s="118" t="s">
        <v>1174</v>
      </c>
      <c r="J125" s="39" t="s">
        <v>1175</v>
      </c>
      <c r="K125" s="21">
        <v>267550</v>
      </c>
      <c r="L125" s="21">
        <f>90840.48*4</f>
        <v>363361.92</v>
      </c>
      <c r="M125" s="23" t="s">
        <v>30</v>
      </c>
      <c r="N125" s="18" t="s">
        <v>31</v>
      </c>
      <c r="O125" s="18">
        <v>43472</v>
      </c>
      <c r="P125" s="31">
        <v>45296</v>
      </c>
      <c r="Q125" s="25" t="s">
        <v>1176</v>
      </c>
      <c r="R125" s="43">
        <f>12+6+6+6+12+12+3+3</f>
        <v>60</v>
      </c>
      <c r="S125" s="26" t="s">
        <v>32</v>
      </c>
      <c r="T125" s="29" t="s">
        <v>1177</v>
      </c>
      <c r="U125" s="29" t="s">
        <v>1168</v>
      </c>
      <c r="V125" s="27" t="s">
        <v>1178</v>
      </c>
      <c r="W125" s="27"/>
    </row>
    <row r="126" spans="1:23" ht="60" x14ac:dyDescent="0.25">
      <c r="A126" s="1"/>
      <c r="B126" s="16">
        <v>114</v>
      </c>
      <c r="C126" s="17" t="s">
        <v>23</v>
      </c>
      <c r="D126" s="18">
        <v>43111</v>
      </c>
      <c r="E126" s="17" t="s">
        <v>1179</v>
      </c>
      <c r="F126" s="20" t="s">
        <v>1180</v>
      </c>
      <c r="G126" s="37" t="s">
        <v>26</v>
      </c>
      <c r="H126" s="119" t="s">
        <v>1181</v>
      </c>
      <c r="I126" s="119" t="s">
        <v>1182</v>
      </c>
      <c r="J126" s="20" t="s">
        <v>1183</v>
      </c>
      <c r="K126" s="21">
        <v>31326.68</v>
      </c>
      <c r="L126" s="22">
        <v>33600</v>
      </c>
      <c r="M126" s="23" t="s">
        <v>30</v>
      </c>
      <c r="N126" s="24" t="s">
        <v>31</v>
      </c>
      <c r="O126" s="18">
        <v>43476</v>
      </c>
      <c r="P126" s="36">
        <v>45301</v>
      </c>
      <c r="Q126" s="25" t="s">
        <v>1184</v>
      </c>
      <c r="R126" s="34">
        <f>12+12+12+12+12</f>
        <v>60</v>
      </c>
      <c r="S126" s="26" t="s">
        <v>105</v>
      </c>
      <c r="T126" s="29" t="s">
        <v>1185</v>
      </c>
      <c r="U126" s="29" t="s">
        <v>1186</v>
      </c>
      <c r="V126" s="27" t="s">
        <v>1187</v>
      </c>
      <c r="W126" s="20"/>
    </row>
    <row r="127" spans="1:23" ht="60" x14ac:dyDescent="0.25">
      <c r="A127" s="1"/>
      <c r="B127" s="17">
        <v>115</v>
      </c>
      <c r="C127" s="17" t="s">
        <v>1188</v>
      </c>
      <c r="D127" s="18">
        <v>45057</v>
      </c>
      <c r="E127" s="20" t="s">
        <v>163</v>
      </c>
      <c r="F127" s="20" t="s">
        <v>164</v>
      </c>
      <c r="G127" s="19" t="s">
        <v>282</v>
      </c>
      <c r="H127" s="39" t="s">
        <v>1189</v>
      </c>
      <c r="I127" s="39" t="s">
        <v>1190</v>
      </c>
      <c r="J127" s="20" t="s">
        <v>1191</v>
      </c>
      <c r="K127" s="21">
        <v>2184</v>
      </c>
      <c r="L127" s="22"/>
      <c r="M127" s="23" t="s">
        <v>30</v>
      </c>
      <c r="N127" s="18" t="s">
        <v>31</v>
      </c>
      <c r="O127" s="18">
        <v>45059</v>
      </c>
      <c r="P127" s="18">
        <v>45425</v>
      </c>
      <c r="Q127" s="25" t="s">
        <v>39</v>
      </c>
      <c r="R127" s="17">
        <f>12</f>
        <v>12</v>
      </c>
      <c r="S127" s="26" t="s">
        <v>354</v>
      </c>
      <c r="T127" s="29" t="s">
        <v>1192</v>
      </c>
      <c r="U127" s="20" t="s">
        <v>169</v>
      </c>
      <c r="V127" s="25"/>
      <c r="W127" s="27"/>
    </row>
    <row r="128" spans="1:23" ht="75" x14ac:dyDescent="0.25">
      <c r="A128" s="1"/>
      <c r="B128" s="16">
        <v>116</v>
      </c>
      <c r="C128" s="17" t="s">
        <v>1073</v>
      </c>
      <c r="D128" s="18">
        <v>44795</v>
      </c>
      <c r="E128" s="17" t="s">
        <v>1074</v>
      </c>
      <c r="F128" s="20" t="s">
        <v>1075</v>
      </c>
      <c r="G128" s="19" t="s">
        <v>26</v>
      </c>
      <c r="H128" s="20" t="s">
        <v>1193</v>
      </c>
      <c r="I128" s="20" t="s">
        <v>1194</v>
      </c>
      <c r="J128" s="20" t="s">
        <v>1195</v>
      </c>
      <c r="K128" s="21">
        <f>18000</f>
        <v>18000</v>
      </c>
      <c r="L128" s="22"/>
      <c r="M128" s="23" t="s">
        <v>50</v>
      </c>
      <c r="N128" s="23" t="s">
        <v>31</v>
      </c>
      <c r="O128" s="24">
        <v>45162</v>
      </c>
      <c r="P128" s="143">
        <v>45528</v>
      </c>
      <c r="Q128" s="18" t="s">
        <v>39</v>
      </c>
      <c r="R128" s="138">
        <f>12</f>
        <v>12</v>
      </c>
      <c r="S128" s="26" t="s">
        <v>98</v>
      </c>
      <c r="T128" s="126"/>
      <c r="U128" s="29" t="s">
        <v>1196</v>
      </c>
      <c r="V128" s="32"/>
      <c r="W128" s="33"/>
    </row>
    <row r="129" spans="1:23" ht="150" x14ac:dyDescent="0.25">
      <c r="A129" s="1"/>
      <c r="B129" s="16">
        <v>117</v>
      </c>
      <c r="C129" s="44" t="s">
        <v>1197</v>
      </c>
      <c r="D129" s="18">
        <v>44496</v>
      </c>
      <c r="E129" s="19" t="s">
        <v>1198</v>
      </c>
      <c r="F129" s="20" t="s">
        <v>1199</v>
      </c>
      <c r="G129" s="37" t="s">
        <v>26</v>
      </c>
      <c r="H129" s="20" t="s">
        <v>148</v>
      </c>
      <c r="I129" s="20" t="s">
        <v>1200</v>
      </c>
      <c r="J129" s="39" t="s">
        <v>1201</v>
      </c>
      <c r="K129" s="21">
        <v>27792</v>
      </c>
      <c r="L129" s="22">
        <v>29960.02</v>
      </c>
      <c r="M129" s="23" t="s">
        <v>30</v>
      </c>
      <c r="N129" s="23" t="s">
        <v>31</v>
      </c>
      <c r="O129" s="24">
        <v>44498</v>
      </c>
      <c r="P129" s="18">
        <v>45594</v>
      </c>
      <c r="Q129" s="18" t="s">
        <v>91</v>
      </c>
      <c r="R129" s="17">
        <f>12+12+12</f>
        <v>36</v>
      </c>
      <c r="S129" s="17" t="s">
        <v>41</v>
      </c>
      <c r="T129" s="89" t="s">
        <v>1340</v>
      </c>
      <c r="U129" s="29" t="s">
        <v>1168</v>
      </c>
      <c r="V129" s="41" t="s">
        <v>1202</v>
      </c>
      <c r="W129" s="27" t="s">
        <v>1203</v>
      </c>
    </row>
    <row r="130" spans="1:23" ht="55.5" customHeight="1" x14ac:dyDescent="0.25">
      <c r="A130" s="1"/>
      <c r="B130" s="16">
        <v>118</v>
      </c>
      <c r="C130" s="17" t="s">
        <v>1204</v>
      </c>
      <c r="D130" s="18">
        <v>45126</v>
      </c>
      <c r="E130" s="19" t="s">
        <v>157</v>
      </c>
      <c r="F130" s="38" t="s">
        <v>1205</v>
      </c>
      <c r="G130" s="19" t="s">
        <v>26</v>
      </c>
      <c r="H130" s="17" t="s">
        <v>947</v>
      </c>
      <c r="I130" s="17" t="s">
        <v>1206</v>
      </c>
      <c r="J130" s="20" t="s">
        <v>1207</v>
      </c>
      <c r="K130" s="21">
        <v>123465.28</v>
      </c>
      <c r="L130" s="22"/>
      <c r="M130" s="23" t="s">
        <v>30</v>
      </c>
      <c r="N130" s="18" t="s">
        <v>31</v>
      </c>
      <c r="O130" s="18">
        <v>45131</v>
      </c>
      <c r="P130" s="18">
        <v>45311</v>
      </c>
      <c r="Q130" s="21" t="s">
        <v>1208</v>
      </c>
      <c r="R130" s="17" t="s">
        <v>137</v>
      </c>
      <c r="S130" s="26" t="s">
        <v>32</v>
      </c>
      <c r="T130" s="51" t="s">
        <v>1209</v>
      </c>
      <c r="U130" s="29" t="s">
        <v>261</v>
      </c>
      <c r="V130" s="27" t="s">
        <v>1210</v>
      </c>
      <c r="W130" s="35"/>
    </row>
    <row r="131" spans="1:23" ht="297" customHeight="1" x14ac:dyDescent="0.25">
      <c r="A131" s="1"/>
      <c r="B131" s="16">
        <v>119</v>
      </c>
      <c r="C131" s="17" t="s">
        <v>33</v>
      </c>
      <c r="D131" s="18">
        <v>45264</v>
      </c>
      <c r="E131" s="17" t="s">
        <v>34</v>
      </c>
      <c r="F131" s="110" t="s">
        <v>35</v>
      </c>
      <c r="G131" s="19" t="s">
        <v>26</v>
      </c>
      <c r="H131" s="120" t="s">
        <v>36</v>
      </c>
      <c r="I131" s="110" t="s">
        <v>37</v>
      </c>
      <c r="J131" s="120" t="s">
        <v>38</v>
      </c>
      <c r="K131" s="21">
        <v>17500</v>
      </c>
      <c r="L131" s="22"/>
      <c r="M131" s="23" t="s">
        <v>30</v>
      </c>
      <c r="N131" s="121" t="s">
        <v>31</v>
      </c>
      <c r="O131" s="18">
        <v>45264</v>
      </c>
      <c r="P131" s="122">
        <v>45323</v>
      </c>
      <c r="Q131" s="25" t="s">
        <v>39</v>
      </c>
      <c r="R131" s="123" t="s">
        <v>40</v>
      </c>
      <c r="S131" s="26" t="s">
        <v>41</v>
      </c>
      <c r="T131" s="112" t="s">
        <v>1231</v>
      </c>
      <c r="U131" s="29" t="s">
        <v>1232</v>
      </c>
      <c r="V131" s="113" t="s">
        <v>1238</v>
      </c>
      <c r="W131" s="27" t="s">
        <v>43</v>
      </c>
    </row>
    <row r="132" spans="1:23" ht="53.25" customHeight="1" x14ac:dyDescent="0.25">
      <c r="A132" s="1"/>
      <c r="B132" s="16">
        <v>120</v>
      </c>
      <c r="C132" s="17" t="s">
        <v>76</v>
      </c>
      <c r="D132" s="18">
        <v>44629</v>
      </c>
      <c r="E132" s="17" t="s">
        <v>77</v>
      </c>
      <c r="F132" s="20" t="s">
        <v>78</v>
      </c>
      <c r="G132" s="19" t="s">
        <v>26</v>
      </c>
      <c r="H132" s="133" t="s">
        <v>79</v>
      </c>
      <c r="I132" s="111" t="s">
        <v>80</v>
      </c>
      <c r="J132" s="134" t="s">
        <v>81</v>
      </c>
      <c r="K132" s="21">
        <v>50000</v>
      </c>
      <c r="L132" s="22">
        <v>62500</v>
      </c>
      <c r="M132" s="23" t="s">
        <v>82</v>
      </c>
      <c r="N132" s="18" t="s">
        <v>83</v>
      </c>
      <c r="O132" s="18">
        <v>44629</v>
      </c>
      <c r="P132" s="135">
        <v>45360</v>
      </c>
      <c r="Q132" s="114" t="s">
        <v>84</v>
      </c>
      <c r="R132" s="136">
        <f>12+12</f>
        <v>24</v>
      </c>
      <c r="S132" s="26" t="s">
        <v>85</v>
      </c>
      <c r="T132" s="126" t="s">
        <v>1271</v>
      </c>
      <c r="U132" s="29" t="s">
        <v>75</v>
      </c>
      <c r="V132" s="27" t="s">
        <v>1315</v>
      </c>
      <c r="W132" s="144"/>
    </row>
    <row r="133" spans="1:23" ht="138.75" customHeight="1" x14ac:dyDescent="0.25">
      <c r="A133" s="1"/>
      <c r="B133" s="17">
        <v>121</v>
      </c>
      <c r="C133" s="17" t="s">
        <v>106</v>
      </c>
      <c r="D133" s="18">
        <v>42835</v>
      </c>
      <c r="E133" s="17" t="s">
        <v>107</v>
      </c>
      <c r="F133" s="20" t="s">
        <v>108</v>
      </c>
      <c r="G133" s="19" t="s">
        <v>26</v>
      </c>
      <c r="H133" s="142" t="s">
        <v>109</v>
      </c>
      <c r="I133" s="20" t="s">
        <v>110</v>
      </c>
      <c r="J133" s="142" t="s">
        <v>111</v>
      </c>
      <c r="K133" s="21">
        <v>6250</v>
      </c>
      <c r="L133" s="22"/>
      <c r="M133" s="121" t="s">
        <v>112</v>
      </c>
      <c r="N133" s="121" t="s">
        <v>113</v>
      </c>
      <c r="O133" s="18">
        <v>42835</v>
      </c>
      <c r="P133" s="135">
        <v>45392</v>
      </c>
      <c r="Q133" s="25" t="s">
        <v>114</v>
      </c>
      <c r="R133" s="136">
        <f>12+12+12+12+12+12+12</f>
        <v>84</v>
      </c>
      <c r="S133" s="26" t="s">
        <v>32</v>
      </c>
      <c r="T133" s="29" t="s">
        <v>115</v>
      </c>
      <c r="U133" s="29" t="s">
        <v>116</v>
      </c>
      <c r="V133" s="113" t="s">
        <v>1257</v>
      </c>
      <c r="W133" s="145"/>
    </row>
    <row r="134" spans="1:23" ht="135" x14ac:dyDescent="0.25">
      <c r="A134" s="1"/>
      <c r="B134" s="147">
        <v>122</v>
      </c>
      <c r="C134" s="17" t="s">
        <v>117</v>
      </c>
      <c r="D134" s="18">
        <v>45022</v>
      </c>
      <c r="E134" s="20" t="s">
        <v>118</v>
      </c>
      <c r="F134" s="20" t="s">
        <v>119</v>
      </c>
      <c r="G134" s="19" t="s">
        <v>26</v>
      </c>
      <c r="H134" s="142" t="s">
        <v>120</v>
      </c>
      <c r="I134" s="20" t="s">
        <v>121</v>
      </c>
      <c r="J134" s="142" t="s">
        <v>122</v>
      </c>
      <c r="K134" s="21">
        <f>27600+2400+180</f>
        <v>30180</v>
      </c>
      <c r="L134" s="21"/>
      <c r="M134" s="23" t="s">
        <v>123</v>
      </c>
      <c r="N134" s="148" t="s">
        <v>31</v>
      </c>
      <c r="O134" s="18">
        <v>45026</v>
      </c>
      <c r="P134" s="146">
        <v>45392</v>
      </c>
      <c r="Q134" s="21" t="s">
        <v>39</v>
      </c>
      <c r="R134" s="136">
        <f>12</f>
        <v>12</v>
      </c>
      <c r="S134" s="26" t="s">
        <v>98</v>
      </c>
      <c r="T134" s="126" t="s">
        <v>1288</v>
      </c>
      <c r="U134" s="29" t="s">
        <v>124</v>
      </c>
      <c r="V134" s="113" t="s">
        <v>1258</v>
      </c>
      <c r="W134" s="27" t="s">
        <v>1396</v>
      </c>
    </row>
    <row r="135" spans="1:23" ht="137.25" customHeight="1" x14ac:dyDescent="0.25">
      <c r="A135" s="1"/>
      <c r="B135" s="16">
        <v>123</v>
      </c>
      <c r="C135" s="17" t="s">
        <v>131</v>
      </c>
      <c r="D135" s="18">
        <v>45230</v>
      </c>
      <c r="E135" s="17" t="s">
        <v>132</v>
      </c>
      <c r="F135" s="20" t="s">
        <v>133</v>
      </c>
      <c r="G135" s="37" t="s">
        <v>134</v>
      </c>
      <c r="H135" s="154" t="s">
        <v>135</v>
      </c>
      <c r="I135" s="20" t="s">
        <v>1331</v>
      </c>
      <c r="J135" s="154" t="s">
        <v>136</v>
      </c>
      <c r="K135" s="21">
        <v>7749.9</v>
      </c>
      <c r="L135" s="21"/>
      <c r="M135" s="23" t="s">
        <v>30</v>
      </c>
      <c r="N135" s="121" t="s">
        <v>31</v>
      </c>
      <c r="O135" s="148">
        <v>45229</v>
      </c>
      <c r="P135" s="155">
        <v>45409</v>
      </c>
      <c r="Q135" s="18" t="s">
        <v>39</v>
      </c>
      <c r="R135" s="123" t="s">
        <v>137</v>
      </c>
      <c r="S135" s="17" t="s">
        <v>138</v>
      </c>
      <c r="T135" s="29" t="s">
        <v>139</v>
      </c>
      <c r="U135" s="29" t="s">
        <v>140</v>
      </c>
      <c r="V135" s="27" t="s">
        <v>1341</v>
      </c>
      <c r="W135" s="27" t="s">
        <v>1343</v>
      </c>
    </row>
    <row r="136" spans="1:23" ht="176.25" customHeight="1" x14ac:dyDescent="0.25">
      <c r="A136" s="1"/>
      <c r="B136" s="16">
        <v>124</v>
      </c>
      <c r="C136" s="17" t="s">
        <v>146</v>
      </c>
      <c r="D136" s="18">
        <v>45260</v>
      </c>
      <c r="E136" s="17" t="s">
        <v>1239</v>
      </c>
      <c r="F136" s="20" t="s">
        <v>147</v>
      </c>
      <c r="G136" s="19" t="s">
        <v>26</v>
      </c>
      <c r="H136" s="119" t="s">
        <v>148</v>
      </c>
      <c r="I136" s="20" t="s">
        <v>1200</v>
      </c>
      <c r="J136" s="119" t="s">
        <v>149</v>
      </c>
      <c r="K136" s="21">
        <v>85278</v>
      </c>
      <c r="L136" s="21"/>
      <c r="M136" s="23" t="s">
        <v>30</v>
      </c>
      <c r="N136" s="28" t="s">
        <v>31</v>
      </c>
      <c r="O136" s="18">
        <v>45261</v>
      </c>
      <c r="P136" s="149">
        <v>45440</v>
      </c>
      <c r="Q136" s="25" t="s">
        <v>39</v>
      </c>
      <c r="R136" s="118" t="s">
        <v>137</v>
      </c>
      <c r="S136" s="17" t="s">
        <v>41</v>
      </c>
      <c r="T136" s="132" t="s">
        <v>1324</v>
      </c>
      <c r="U136" s="29" t="s">
        <v>42</v>
      </c>
      <c r="V136" s="27" t="s">
        <v>1259</v>
      </c>
      <c r="W136" s="27" t="s">
        <v>1347</v>
      </c>
    </row>
    <row r="137" spans="1:23" s="157" customFormat="1" ht="60" x14ac:dyDescent="0.25">
      <c r="A137" s="156"/>
      <c r="B137" s="147">
        <v>125</v>
      </c>
      <c r="C137" s="17" t="s">
        <v>190</v>
      </c>
      <c r="D137" s="18">
        <v>43651</v>
      </c>
      <c r="E137" s="19" t="s">
        <v>191</v>
      </c>
      <c r="F137" s="38" t="s">
        <v>192</v>
      </c>
      <c r="G137" s="17" t="s">
        <v>173</v>
      </c>
      <c r="H137" s="119" t="s">
        <v>1237</v>
      </c>
      <c r="I137" s="20" t="s">
        <v>194</v>
      </c>
      <c r="J137" s="119" t="s">
        <v>195</v>
      </c>
      <c r="K137" s="21">
        <v>10000</v>
      </c>
      <c r="L137" s="22"/>
      <c r="M137" s="23" t="s">
        <v>30</v>
      </c>
      <c r="N137" s="18" t="s">
        <v>31</v>
      </c>
      <c r="O137" s="18">
        <v>43654</v>
      </c>
      <c r="P137" s="149">
        <v>45480</v>
      </c>
      <c r="Q137" s="21" t="s">
        <v>196</v>
      </c>
      <c r="R137" s="118">
        <f>12+12+12+12+12</f>
        <v>60</v>
      </c>
      <c r="S137" s="26" t="s">
        <v>60</v>
      </c>
      <c r="T137" s="20" t="s">
        <v>197</v>
      </c>
      <c r="U137" s="29" t="s">
        <v>169</v>
      </c>
      <c r="V137" s="27" t="s">
        <v>1336</v>
      </c>
      <c r="W137" s="27" t="s">
        <v>1337</v>
      </c>
    </row>
    <row r="138" spans="1:23" ht="90" x14ac:dyDescent="0.25">
      <c r="A138" s="1"/>
      <c r="B138" s="16">
        <v>126</v>
      </c>
      <c r="C138" s="17" t="s">
        <v>198</v>
      </c>
      <c r="D138" s="18">
        <v>45118</v>
      </c>
      <c r="E138" s="17" t="s">
        <v>199</v>
      </c>
      <c r="F138" s="20" t="s">
        <v>200</v>
      </c>
      <c r="G138" s="17" t="s">
        <v>173</v>
      </c>
      <c r="H138" s="20" t="s">
        <v>201</v>
      </c>
      <c r="I138" s="20" t="s">
        <v>202</v>
      </c>
      <c r="J138" s="20" t="s">
        <v>203</v>
      </c>
      <c r="K138" s="21">
        <v>803985</v>
      </c>
      <c r="L138" s="22"/>
      <c r="M138" s="23" t="s">
        <v>30</v>
      </c>
      <c r="N138" s="23" t="s">
        <v>31</v>
      </c>
      <c r="O138" s="18">
        <v>45119</v>
      </c>
      <c r="P138" s="18">
        <v>45485</v>
      </c>
      <c r="Q138" s="21" t="s">
        <v>39</v>
      </c>
      <c r="R138" s="17">
        <f>12</f>
        <v>12</v>
      </c>
      <c r="S138" s="17" t="s">
        <v>32</v>
      </c>
      <c r="T138" s="126" t="s">
        <v>1265</v>
      </c>
      <c r="U138" s="29" t="s">
        <v>204</v>
      </c>
      <c r="V138" s="27" t="s">
        <v>1345</v>
      </c>
      <c r="W138" s="27" t="s">
        <v>1397</v>
      </c>
    </row>
    <row r="139" spans="1:23" ht="60" x14ac:dyDescent="0.25">
      <c r="A139" s="1"/>
      <c r="B139" s="16">
        <v>127</v>
      </c>
      <c r="C139" s="17" t="s">
        <v>205</v>
      </c>
      <c r="D139" s="18">
        <v>45126</v>
      </c>
      <c r="E139" s="17" t="s">
        <v>206</v>
      </c>
      <c r="F139" s="20" t="s">
        <v>207</v>
      </c>
      <c r="G139" s="17" t="s">
        <v>26</v>
      </c>
      <c r="H139" s="17" t="s">
        <v>208</v>
      </c>
      <c r="I139" s="17" t="s">
        <v>209</v>
      </c>
      <c r="J139" s="20" t="s">
        <v>210</v>
      </c>
      <c r="K139" s="21">
        <v>675786</v>
      </c>
      <c r="L139" s="22">
        <v>713966</v>
      </c>
      <c r="M139" s="23" t="s">
        <v>30</v>
      </c>
      <c r="N139" s="23" t="s">
        <v>31</v>
      </c>
      <c r="O139" s="18">
        <v>45126</v>
      </c>
      <c r="P139" s="18">
        <v>45492</v>
      </c>
      <c r="Q139" s="21" t="s">
        <v>1417</v>
      </c>
      <c r="R139" s="17">
        <f>12</f>
        <v>12</v>
      </c>
      <c r="S139" s="26" t="s">
        <v>60</v>
      </c>
      <c r="T139" s="29" t="s">
        <v>211</v>
      </c>
      <c r="U139" s="29" t="s">
        <v>212</v>
      </c>
      <c r="V139" s="27" t="s">
        <v>1333</v>
      </c>
      <c r="W139" s="35"/>
    </row>
    <row r="140" spans="1:23" ht="60" x14ac:dyDescent="0.25">
      <c r="A140" s="1"/>
      <c r="B140" s="16">
        <v>128</v>
      </c>
      <c r="C140" s="17" t="s">
        <v>213</v>
      </c>
      <c r="D140" s="18">
        <v>45126</v>
      </c>
      <c r="E140" s="17" t="s">
        <v>206</v>
      </c>
      <c r="F140" s="20" t="s">
        <v>214</v>
      </c>
      <c r="G140" s="17" t="s">
        <v>26</v>
      </c>
      <c r="H140" s="17" t="s">
        <v>208</v>
      </c>
      <c r="I140" s="17" t="s">
        <v>209</v>
      </c>
      <c r="J140" s="20" t="s">
        <v>215</v>
      </c>
      <c r="K140" s="21">
        <v>35570</v>
      </c>
      <c r="L140" s="22"/>
      <c r="M140" s="23" t="s">
        <v>30</v>
      </c>
      <c r="N140" s="23" t="s">
        <v>31</v>
      </c>
      <c r="O140" s="18">
        <v>45126</v>
      </c>
      <c r="P140" s="18">
        <v>45492</v>
      </c>
      <c r="Q140" s="25" t="s">
        <v>39</v>
      </c>
      <c r="R140" s="17">
        <f>12</f>
        <v>12</v>
      </c>
      <c r="S140" s="26" t="s">
        <v>60</v>
      </c>
      <c r="T140" s="20" t="s">
        <v>216</v>
      </c>
      <c r="U140" s="29" t="s">
        <v>212</v>
      </c>
      <c r="V140" s="27" t="s">
        <v>1333</v>
      </c>
      <c r="W140" s="35"/>
    </row>
    <row r="141" spans="1:23" ht="75" x14ac:dyDescent="0.25">
      <c r="A141" s="1"/>
      <c r="B141" s="16">
        <v>129</v>
      </c>
      <c r="C141" s="17" t="s">
        <v>217</v>
      </c>
      <c r="D141" s="18">
        <v>45126</v>
      </c>
      <c r="E141" s="17" t="s">
        <v>206</v>
      </c>
      <c r="F141" s="20" t="s">
        <v>218</v>
      </c>
      <c r="G141" s="17" t="s">
        <v>26</v>
      </c>
      <c r="H141" s="17" t="s">
        <v>219</v>
      </c>
      <c r="I141" s="17" t="s">
        <v>220</v>
      </c>
      <c r="J141" s="20" t="s">
        <v>221</v>
      </c>
      <c r="K141" s="21">
        <v>6900</v>
      </c>
      <c r="L141" s="22"/>
      <c r="M141" s="23" t="s">
        <v>30</v>
      </c>
      <c r="N141" s="23" t="s">
        <v>31</v>
      </c>
      <c r="O141" s="18">
        <v>45126</v>
      </c>
      <c r="P141" s="18">
        <v>45492</v>
      </c>
      <c r="Q141" s="25" t="s">
        <v>39</v>
      </c>
      <c r="R141" s="17">
        <f>12</f>
        <v>12</v>
      </c>
      <c r="S141" s="17" t="s">
        <v>60</v>
      </c>
      <c r="T141" s="20" t="s">
        <v>222</v>
      </c>
      <c r="U141" s="29" t="s">
        <v>212</v>
      </c>
      <c r="V141" s="27" t="s">
        <v>1333</v>
      </c>
      <c r="W141" s="35"/>
    </row>
    <row r="142" spans="1:23" ht="150" x14ac:dyDescent="0.25">
      <c r="A142" s="1"/>
      <c r="B142" s="140">
        <v>130</v>
      </c>
      <c r="C142" s="61" t="s">
        <v>1328</v>
      </c>
      <c r="D142" s="18">
        <v>0</v>
      </c>
      <c r="E142" s="17" t="s">
        <v>24</v>
      </c>
      <c r="F142" s="20" t="s">
        <v>25</v>
      </c>
      <c r="G142" s="19" t="s">
        <v>26</v>
      </c>
      <c r="H142" s="17" t="s">
        <v>27</v>
      </c>
      <c r="I142" s="17" t="s">
        <v>28</v>
      </c>
      <c r="J142" s="20" t="s">
        <v>29</v>
      </c>
      <c r="K142" s="21">
        <v>35411.25</v>
      </c>
      <c r="L142" s="22">
        <f>(K142+(K142*0.25))/2</f>
        <v>22132.03125</v>
      </c>
      <c r="M142" s="23" t="s">
        <v>30</v>
      </c>
      <c r="N142" s="18" t="s">
        <v>31</v>
      </c>
      <c r="O142" s="148">
        <v>43488</v>
      </c>
      <c r="P142" s="18">
        <v>45496</v>
      </c>
      <c r="Q142" s="25" t="s">
        <v>1228</v>
      </c>
      <c r="R142" s="17">
        <f>12+12+6+12+12+6+6</f>
        <v>66</v>
      </c>
      <c r="S142" s="26" t="s">
        <v>32</v>
      </c>
      <c r="T142" s="126" t="s">
        <v>1274</v>
      </c>
      <c r="U142" s="152" t="s">
        <v>1229</v>
      </c>
      <c r="V142" s="27" t="s">
        <v>1234</v>
      </c>
      <c r="W142" s="27" t="s">
        <v>1346</v>
      </c>
    </row>
    <row r="143" spans="1:23" ht="120" x14ac:dyDescent="0.25">
      <c r="A143" s="180"/>
      <c r="B143" s="186">
        <v>131</v>
      </c>
      <c r="C143" s="167" t="s">
        <v>223</v>
      </c>
      <c r="D143" s="183">
        <v>45127</v>
      </c>
      <c r="E143" s="19" t="s">
        <v>224</v>
      </c>
      <c r="F143" s="38" t="s">
        <v>225</v>
      </c>
      <c r="G143" s="17" t="s">
        <v>173</v>
      </c>
      <c r="H143" s="20" t="s">
        <v>226</v>
      </c>
      <c r="I143" s="124" t="s">
        <v>227</v>
      </c>
      <c r="J143" s="124" t="s">
        <v>1365</v>
      </c>
      <c r="K143" s="21">
        <v>1392</v>
      </c>
      <c r="L143" s="22"/>
      <c r="M143" s="23" t="s">
        <v>30</v>
      </c>
      <c r="N143" s="23" t="s">
        <v>31</v>
      </c>
      <c r="O143" s="18">
        <v>45132</v>
      </c>
      <c r="P143" s="18">
        <v>45498</v>
      </c>
      <c r="Q143" s="21" t="s">
        <v>39</v>
      </c>
      <c r="R143" s="17">
        <f>12</f>
        <v>12</v>
      </c>
      <c r="S143" s="26" t="s">
        <v>32</v>
      </c>
      <c r="T143" s="20" t="s">
        <v>228</v>
      </c>
      <c r="U143" s="29" t="s">
        <v>229</v>
      </c>
      <c r="V143" s="27" t="s">
        <v>1332</v>
      </c>
      <c r="W143" s="27"/>
    </row>
    <row r="144" spans="1:23" ht="90" x14ac:dyDescent="0.25">
      <c r="A144" s="180"/>
      <c r="B144" s="198">
        <v>132</v>
      </c>
      <c r="C144" s="178" t="s">
        <v>230</v>
      </c>
      <c r="D144" s="184">
        <v>43662</v>
      </c>
      <c r="E144" s="165" t="s">
        <v>231</v>
      </c>
      <c r="F144" s="20" t="s">
        <v>232</v>
      </c>
      <c r="G144" s="17" t="s">
        <v>26</v>
      </c>
      <c r="H144" s="118" t="s">
        <v>233</v>
      </c>
      <c r="I144" s="20" t="s">
        <v>1330</v>
      </c>
      <c r="J144" s="119" t="s">
        <v>234</v>
      </c>
      <c r="K144" s="21">
        <v>4999</v>
      </c>
      <c r="L144" s="22"/>
      <c r="M144" s="23" t="s">
        <v>30</v>
      </c>
      <c r="N144" s="23" t="s">
        <v>31</v>
      </c>
      <c r="O144" s="148">
        <v>43678</v>
      </c>
      <c r="P144" s="149">
        <v>45504</v>
      </c>
      <c r="Q144" s="21" t="s">
        <v>196</v>
      </c>
      <c r="R144" s="118">
        <f>12+12+12+12+12</f>
        <v>60</v>
      </c>
      <c r="S144" s="26" t="s">
        <v>32</v>
      </c>
      <c r="T144" s="20" t="s">
        <v>1310</v>
      </c>
      <c r="U144" s="29" t="s">
        <v>235</v>
      </c>
      <c r="V144" s="27" t="s">
        <v>1329</v>
      </c>
      <c r="W144" s="67" t="s">
        <v>1363</v>
      </c>
    </row>
    <row r="145" spans="1:24" ht="60" x14ac:dyDescent="0.25">
      <c r="A145" s="181"/>
      <c r="B145" s="198">
        <v>133</v>
      </c>
      <c r="C145" s="167" t="s">
        <v>265</v>
      </c>
      <c r="D145" s="185">
        <v>43703</v>
      </c>
      <c r="E145" s="173" t="s">
        <v>266</v>
      </c>
      <c r="F145" s="19" t="s">
        <v>267</v>
      </c>
      <c r="G145" s="20" t="s">
        <v>26</v>
      </c>
      <c r="H145" s="20" t="s">
        <v>268</v>
      </c>
      <c r="I145" s="20" t="s">
        <v>269</v>
      </c>
      <c r="J145" s="20" t="s">
        <v>270</v>
      </c>
      <c r="K145" s="21">
        <v>100881.36</v>
      </c>
      <c r="L145" s="21">
        <f>96000+41830.56</f>
        <v>137830.56</v>
      </c>
      <c r="M145" s="23" t="s">
        <v>30</v>
      </c>
      <c r="N145" s="18" t="s">
        <v>31</v>
      </c>
      <c r="O145" s="18">
        <v>43709</v>
      </c>
      <c r="P145" s="18">
        <v>45535</v>
      </c>
      <c r="Q145" s="25" t="s">
        <v>1247</v>
      </c>
      <c r="R145" s="17">
        <f>60</f>
        <v>60</v>
      </c>
      <c r="S145" s="112" t="s">
        <v>1248</v>
      </c>
      <c r="T145" s="128" t="s">
        <v>1276</v>
      </c>
      <c r="U145" s="29" t="s">
        <v>272</v>
      </c>
      <c r="V145" s="51" t="s">
        <v>273</v>
      </c>
      <c r="W145" s="145"/>
    </row>
    <row r="146" spans="1:24" ht="135" x14ac:dyDescent="0.25">
      <c r="A146" s="181"/>
      <c r="B146" s="198">
        <v>134</v>
      </c>
      <c r="C146" s="187" t="s">
        <v>1386</v>
      </c>
      <c r="D146" s="170">
        <v>45441</v>
      </c>
      <c r="E146" s="17" t="s">
        <v>1387</v>
      </c>
      <c r="F146" s="20" t="s">
        <v>1399</v>
      </c>
      <c r="G146" s="20" t="s">
        <v>282</v>
      </c>
      <c r="H146" s="20" t="s">
        <v>1388</v>
      </c>
      <c r="I146" s="20" t="s">
        <v>1389</v>
      </c>
      <c r="J146" s="20" t="s">
        <v>1390</v>
      </c>
      <c r="K146" s="21">
        <v>96500</v>
      </c>
      <c r="L146" s="21">
        <v>117182.57</v>
      </c>
      <c r="M146" s="23" t="s">
        <v>50</v>
      </c>
      <c r="N146" s="23" t="s">
        <v>31</v>
      </c>
      <c r="O146" s="24">
        <v>45345</v>
      </c>
      <c r="P146" s="121">
        <v>45538</v>
      </c>
      <c r="Q146" s="21" t="s">
        <v>1434</v>
      </c>
      <c r="R146" s="17" t="s">
        <v>1433</v>
      </c>
      <c r="S146" s="26" t="s">
        <v>32</v>
      </c>
      <c r="T146" s="29" t="s">
        <v>1403</v>
      </c>
      <c r="U146" s="29" t="s">
        <v>1435</v>
      </c>
      <c r="V146" s="41"/>
      <c r="W146" s="179"/>
      <c r="X146" s="145"/>
    </row>
    <row r="147" spans="1:24" ht="150" x14ac:dyDescent="0.25">
      <c r="A147" s="182"/>
      <c r="B147" s="198">
        <v>135</v>
      </c>
      <c r="C147" s="167" t="s">
        <v>280</v>
      </c>
      <c r="D147" s="170">
        <v>45170</v>
      </c>
      <c r="E147" s="17" t="s">
        <v>281</v>
      </c>
      <c r="F147" s="17" t="s">
        <v>1357</v>
      </c>
      <c r="G147" s="38" t="s">
        <v>282</v>
      </c>
      <c r="H147" s="20" t="s">
        <v>283</v>
      </c>
      <c r="I147" s="20" t="s">
        <v>1352</v>
      </c>
      <c r="J147" s="20" t="s">
        <v>284</v>
      </c>
      <c r="K147" s="21">
        <v>491291.36</v>
      </c>
      <c r="L147" s="21">
        <v>614114.19999999995</v>
      </c>
      <c r="M147" s="23" t="s">
        <v>30</v>
      </c>
      <c r="N147" s="121" t="s">
        <v>31</v>
      </c>
      <c r="O147" s="18">
        <v>45174</v>
      </c>
      <c r="P147" s="23">
        <v>45540</v>
      </c>
      <c r="Q147" s="25" t="s">
        <v>1323</v>
      </c>
      <c r="R147" s="17">
        <f>12</f>
        <v>12</v>
      </c>
      <c r="S147" s="26" t="s">
        <v>285</v>
      </c>
      <c r="T147" s="126" t="s">
        <v>1264</v>
      </c>
      <c r="U147" s="20" t="s">
        <v>1320</v>
      </c>
      <c r="V147" s="27" t="s">
        <v>286</v>
      </c>
      <c r="W147" s="139" t="s">
        <v>1368</v>
      </c>
      <c r="X147" s="145"/>
    </row>
    <row r="148" spans="1:24" ht="90" x14ac:dyDescent="0.25">
      <c r="A148" s="182"/>
      <c r="B148" s="198">
        <v>136</v>
      </c>
      <c r="C148" s="167" t="s">
        <v>299</v>
      </c>
      <c r="D148" s="170">
        <v>44104</v>
      </c>
      <c r="E148" s="17" t="s">
        <v>300</v>
      </c>
      <c r="F148" s="38" t="s">
        <v>301</v>
      </c>
      <c r="G148" s="83" t="s">
        <v>26</v>
      </c>
      <c r="H148" s="119" t="s">
        <v>302</v>
      </c>
      <c r="I148" s="20" t="s">
        <v>303</v>
      </c>
      <c r="J148" s="119" t="s">
        <v>304</v>
      </c>
      <c r="K148" s="21">
        <v>6018</v>
      </c>
      <c r="L148" s="21">
        <v>6590</v>
      </c>
      <c r="M148" s="23" t="s">
        <v>30</v>
      </c>
      <c r="N148" s="148" t="s">
        <v>31</v>
      </c>
      <c r="O148" s="148">
        <v>44105</v>
      </c>
      <c r="P148" s="23">
        <v>45564</v>
      </c>
      <c r="Q148" s="21" t="s">
        <v>59</v>
      </c>
      <c r="R148" s="153">
        <f>12+12+12+12</f>
        <v>48</v>
      </c>
      <c r="S148" s="29" t="s">
        <v>1364</v>
      </c>
      <c r="T148" s="126" t="s">
        <v>1278</v>
      </c>
      <c r="U148" s="29" t="s">
        <v>293</v>
      </c>
      <c r="V148" s="27" t="s">
        <v>1393</v>
      </c>
      <c r="W148" s="29"/>
      <c r="X148" s="145"/>
    </row>
    <row r="149" spans="1:24" s="157" customFormat="1" ht="105" x14ac:dyDescent="0.25">
      <c r="A149" s="201"/>
      <c r="B149" s="202">
        <v>137</v>
      </c>
      <c r="C149" s="167" t="s">
        <v>323</v>
      </c>
      <c r="D149" s="170">
        <v>45210</v>
      </c>
      <c r="E149" s="19" t="s">
        <v>324</v>
      </c>
      <c r="F149" s="19" t="s">
        <v>1395</v>
      </c>
      <c r="G149" s="38" t="s">
        <v>282</v>
      </c>
      <c r="H149" s="124" t="s">
        <v>325</v>
      </c>
      <c r="I149" s="124" t="s">
        <v>326</v>
      </c>
      <c r="J149" s="124" t="s">
        <v>327</v>
      </c>
      <c r="K149" s="21">
        <v>7500</v>
      </c>
      <c r="L149" s="22"/>
      <c r="M149" s="23" t="s">
        <v>30</v>
      </c>
      <c r="N149" s="18" t="s">
        <v>31</v>
      </c>
      <c r="O149" s="18">
        <v>45214</v>
      </c>
      <c r="P149" s="18">
        <v>45580</v>
      </c>
      <c r="Q149" s="21" t="s">
        <v>39</v>
      </c>
      <c r="R149" s="17">
        <f>12</f>
        <v>12</v>
      </c>
      <c r="S149" s="26" t="s">
        <v>328</v>
      </c>
      <c r="T149" s="126" t="s">
        <v>1280</v>
      </c>
      <c r="U149" s="20" t="s">
        <v>329</v>
      </c>
      <c r="V149" s="27" t="s">
        <v>1478</v>
      </c>
      <c r="W149" s="139" t="s">
        <v>1477</v>
      </c>
      <c r="X149" s="145"/>
    </row>
    <row r="150" spans="1:24" s="157" customFormat="1" ht="45" x14ac:dyDescent="0.25">
      <c r="A150" s="200"/>
      <c r="B150" s="147">
        <v>138</v>
      </c>
      <c r="C150" s="17" t="s">
        <v>374</v>
      </c>
      <c r="D150" s="18">
        <v>44151</v>
      </c>
      <c r="E150" s="17" t="s">
        <v>375</v>
      </c>
      <c r="F150" s="38" t="s">
        <v>376</v>
      </c>
      <c r="G150" s="37" t="s">
        <v>26</v>
      </c>
      <c r="H150" s="20" t="s">
        <v>1550</v>
      </c>
      <c r="I150" s="20" t="s">
        <v>257</v>
      </c>
      <c r="J150" s="20" t="s">
        <v>377</v>
      </c>
      <c r="K150" s="21">
        <v>2549.91</v>
      </c>
      <c r="L150" s="21">
        <v>2655.48</v>
      </c>
      <c r="M150" s="23" t="s">
        <v>30</v>
      </c>
      <c r="N150" s="121" t="s">
        <v>83</v>
      </c>
      <c r="O150" s="148">
        <v>44196</v>
      </c>
      <c r="P150" s="23">
        <v>45657</v>
      </c>
      <c r="Q150" s="25" t="s">
        <v>378</v>
      </c>
      <c r="R150" s="17">
        <f>12+12+12+12</f>
        <v>48</v>
      </c>
      <c r="S150" s="29" t="s">
        <v>379</v>
      </c>
      <c r="T150" s="112" t="s">
        <v>1233</v>
      </c>
      <c r="U150" s="20" t="s">
        <v>1559</v>
      </c>
      <c r="V150" s="27" t="s">
        <v>1479</v>
      </c>
      <c r="W150" s="20"/>
      <c r="X150" s="4"/>
    </row>
    <row r="151" spans="1:24" s="157" customFormat="1" ht="135" x14ac:dyDescent="0.25">
      <c r="A151" s="186"/>
      <c r="B151" s="186">
        <v>139</v>
      </c>
      <c r="C151" s="165" t="s">
        <v>355</v>
      </c>
      <c r="D151" s="18">
        <v>44897</v>
      </c>
      <c r="E151" s="17" t="s">
        <v>356</v>
      </c>
      <c r="F151" s="17" t="s">
        <v>357</v>
      </c>
      <c r="G151" s="19" t="s">
        <v>26</v>
      </c>
      <c r="H151" s="20" t="s">
        <v>358</v>
      </c>
      <c r="I151" s="20" t="s">
        <v>359</v>
      </c>
      <c r="J151" s="20" t="s">
        <v>1235</v>
      </c>
      <c r="K151" s="21">
        <v>2980</v>
      </c>
      <c r="L151" s="22">
        <v>2880</v>
      </c>
      <c r="M151" s="23" t="s">
        <v>30</v>
      </c>
      <c r="N151" s="121" t="s">
        <v>31</v>
      </c>
      <c r="O151" s="18">
        <v>44900</v>
      </c>
      <c r="P151" s="18">
        <v>45630</v>
      </c>
      <c r="Q151" s="25" t="s">
        <v>39</v>
      </c>
      <c r="R151" s="17">
        <f>12</f>
        <v>12</v>
      </c>
      <c r="S151" s="26" t="s">
        <v>98</v>
      </c>
      <c r="T151" s="128" t="s">
        <v>1285</v>
      </c>
      <c r="U151" s="20" t="s">
        <v>360</v>
      </c>
      <c r="V151" s="27" t="s">
        <v>1560</v>
      </c>
      <c r="W151" s="27" t="s">
        <v>1561</v>
      </c>
    </row>
    <row r="152" spans="1:24" ht="15.75" customHeight="1" x14ac:dyDescent="0.25">
      <c r="A152" s="1"/>
      <c r="B152" s="1"/>
      <c r="C152" s="1"/>
      <c r="D152" s="1"/>
      <c r="E152" s="1"/>
      <c r="M152" s="3"/>
      <c r="S152" s="4"/>
      <c r="T152" s="4"/>
      <c r="U152" s="4"/>
      <c r="V152" s="4"/>
      <c r="W152" s="4"/>
    </row>
    <row r="153" spans="1:24" ht="15.75" customHeight="1" x14ac:dyDescent="0.25">
      <c r="A153" s="1"/>
      <c r="B153" s="1"/>
      <c r="C153" s="1"/>
      <c r="D153" s="1"/>
      <c r="E153" s="1"/>
      <c r="M153" s="3"/>
      <c r="S153" s="4"/>
      <c r="T153" s="4"/>
      <c r="U153" s="4"/>
      <c r="V153" s="4"/>
      <c r="W153" s="4"/>
    </row>
    <row r="154" spans="1:24" ht="15.75" customHeight="1" x14ac:dyDescent="0.25">
      <c r="A154" s="1"/>
      <c r="B154" s="1"/>
      <c r="C154" s="1"/>
      <c r="D154" s="1"/>
      <c r="E154" s="1"/>
      <c r="M154" s="3"/>
      <c r="S154" s="4"/>
      <c r="T154" s="4"/>
      <c r="U154" s="4"/>
      <c r="V154" s="4"/>
      <c r="W154" s="4"/>
    </row>
    <row r="155" spans="1:24" ht="15.75" customHeight="1" x14ac:dyDescent="0.25">
      <c r="A155" s="1"/>
      <c r="B155" s="1"/>
      <c r="C155" s="1"/>
      <c r="D155" s="1"/>
      <c r="E155" s="1"/>
      <c r="M155" s="3"/>
      <c r="S155" s="4"/>
      <c r="T155" s="4"/>
      <c r="U155" s="4"/>
      <c r="V155" s="4"/>
      <c r="W155" s="4"/>
    </row>
    <row r="156" spans="1:24" ht="15.75" customHeight="1" x14ac:dyDescent="0.25">
      <c r="A156" s="1"/>
      <c r="B156" s="1"/>
      <c r="C156" s="1"/>
      <c r="D156" s="1"/>
      <c r="E156" s="1"/>
      <c r="M156" s="3"/>
      <c r="S156" s="4"/>
      <c r="T156" s="4"/>
      <c r="U156" s="4"/>
      <c r="V156" s="4"/>
      <c r="W156" s="4"/>
    </row>
    <row r="157" spans="1:24" ht="15.75" customHeight="1" x14ac:dyDescent="0.25">
      <c r="A157" s="1"/>
      <c r="B157" s="1"/>
      <c r="C157" s="1"/>
      <c r="D157" s="1"/>
      <c r="E157" s="1"/>
      <c r="M157" s="3"/>
      <c r="S157" s="4"/>
      <c r="T157" s="4"/>
      <c r="U157" s="4"/>
      <c r="V157" s="4"/>
      <c r="W157" s="4"/>
    </row>
    <row r="158" spans="1:24" ht="15.75" customHeight="1" x14ac:dyDescent="0.25">
      <c r="A158" s="1"/>
      <c r="B158" s="1"/>
      <c r="C158" s="1"/>
      <c r="D158" s="1"/>
      <c r="E158" s="1"/>
      <c r="M158" s="3"/>
      <c r="S158" s="4"/>
      <c r="T158" s="4"/>
      <c r="U158" s="4"/>
      <c r="V158" s="4"/>
      <c r="W158" s="4"/>
    </row>
    <row r="159" spans="1:24" ht="15.75" customHeight="1" x14ac:dyDescent="0.25">
      <c r="A159" s="1"/>
      <c r="B159" s="1"/>
      <c r="C159" s="1"/>
      <c r="D159" s="1"/>
      <c r="E159" s="1"/>
      <c r="M159" s="3"/>
      <c r="S159" s="4"/>
      <c r="T159" s="4"/>
      <c r="U159" s="4"/>
      <c r="V159" s="4"/>
      <c r="W159" s="4"/>
    </row>
    <row r="160" spans="1:24" ht="15.75" customHeight="1" x14ac:dyDescent="0.25">
      <c r="A160" s="1"/>
      <c r="B160" s="1"/>
      <c r="C160" s="1"/>
      <c r="D160" s="1"/>
      <c r="E160" s="1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1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1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1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1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1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1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1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1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1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1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1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1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1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1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1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1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1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1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1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1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1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1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1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1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1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1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1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1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1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1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1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1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1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1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1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1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1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1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1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1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1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1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1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1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1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1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1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1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1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1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1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1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1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1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1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1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1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1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1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1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1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1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1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1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1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1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1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1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1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1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1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1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1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1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1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1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1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1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1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1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1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1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1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1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1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1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1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1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1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1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1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1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1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1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1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1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1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1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1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1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1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1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1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1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1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1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1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1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1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1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1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1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1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1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1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1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1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1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1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1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1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1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1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1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1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1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1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1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1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1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1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1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1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1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1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1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1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1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1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1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1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1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1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1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1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1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1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1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1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1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1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1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1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1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1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1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1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1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1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1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1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1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1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1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1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1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1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1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1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1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1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1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1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1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1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1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1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1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1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1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1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1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1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1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1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1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1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1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1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1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1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1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1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1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1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1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1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1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1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1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1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1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1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1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1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1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1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1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1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1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1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1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1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1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1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1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1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1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1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1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1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1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1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1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1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1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1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1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1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1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1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1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1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1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1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1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1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1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1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1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1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1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1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1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1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1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1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1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1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1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1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1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1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1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1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1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1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1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1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1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1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1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1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1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1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1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1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1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1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1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1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1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1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1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1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1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1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1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1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1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1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1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1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1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1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1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1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1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1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1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1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1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1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1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1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1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1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1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1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1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1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1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1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1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1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1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1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1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1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1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1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1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1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1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1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1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1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1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1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1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1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1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1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1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1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1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1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1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1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1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1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1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1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1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1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1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1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1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1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1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1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1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1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1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1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1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1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1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1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1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1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1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1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1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1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1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1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1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1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1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1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1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1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1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1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1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1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1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1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1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1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1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1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1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1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1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1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1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1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1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1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1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1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1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1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1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1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1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1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1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1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1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1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1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1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1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1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1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1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1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1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1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1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1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1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1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1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1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1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1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1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1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1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1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1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1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1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1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1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1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1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1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1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1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1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1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1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1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1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1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1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1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1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1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1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1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1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1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1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1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1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1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1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1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1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1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1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1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1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1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1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1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1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1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1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1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1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1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1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1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1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1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1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1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1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1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1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1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1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1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1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1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1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1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1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1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1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1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1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1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1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1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1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1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1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1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1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1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1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1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1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1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1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1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1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1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1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1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1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1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1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1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1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1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1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1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1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1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1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1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1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1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1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1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1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1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1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1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1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1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1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1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1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1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1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1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1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1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1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1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1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1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1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1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1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1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1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1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1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1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1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1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1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1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1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1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1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1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1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1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1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1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1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1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1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1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1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1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1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1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1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1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1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1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1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1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1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1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1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1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1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1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1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1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1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1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1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1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1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1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1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1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1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1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1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1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1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1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1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1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1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1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1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1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1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1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1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1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1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1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1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1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1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1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1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1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1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1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1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1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1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1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1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1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1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1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1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1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1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1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1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1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1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1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1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1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1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1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1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1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1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1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1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1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1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1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1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1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1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1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1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1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1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1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1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1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1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1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1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1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1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1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1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1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1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1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1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1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1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1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1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1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1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1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1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1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1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1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1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1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1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1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1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1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1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1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1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1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1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1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1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1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1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1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1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1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1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1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1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1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1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1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1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1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1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1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1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1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1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1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1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1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1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1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1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1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1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1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1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1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1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1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1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1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1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1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1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1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1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1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1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1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1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1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1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1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1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1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1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1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1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1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1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1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1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1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1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1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1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1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1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1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1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1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1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1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1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1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1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1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1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1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1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1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1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1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1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1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1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1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1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1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1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1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1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1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1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1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1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1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1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1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1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1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1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1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1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1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1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1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1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1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1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1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1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1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1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1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1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1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1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1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1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1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1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1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1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1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1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1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1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1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1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1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1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1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1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1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1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1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1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1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1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1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1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1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1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1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1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1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1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1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1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1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1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1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1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1"/>
      <c r="M988" s="3"/>
      <c r="S988" s="4"/>
      <c r="T988" s="4"/>
      <c r="U988" s="4"/>
      <c r="V988" s="4"/>
      <c r="W988" s="4"/>
    </row>
    <row r="989" spans="1:23" ht="15.75" customHeight="1" x14ac:dyDescent="0.25">
      <c r="A989" s="1"/>
      <c r="B989" s="1"/>
      <c r="C989" s="1"/>
      <c r="D989" s="1"/>
      <c r="E989" s="1"/>
      <c r="M989" s="3"/>
      <c r="S989" s="4"/>
      <c r="T989" s="4"/>
      <c r="U989" s="4"/>
      <c r="V989" s="4"/>
      <c r="W989" s="4"/>
    </row>
    <row r="990" spans="1:23" ht="15.75" customHeight="1" x14ac:dyDescent="0.25">
      <c r="A990" s="1"/>
      <c r="B990" s="1"/>
      <c r="C990" s="1"/>
      <c r="D990" s="1"/>
      <c r="E990" s="1"/>
      <c r="M990" s="3"/>
      <c r="S990" s="4"/>
      <c r="T990" s="4"/>
      <c r="U990" s="4"/>
      <c r="V990" s="4"/>
      <c r="W990" s="4"/>
    </row>
    <row r="991" spans="1:23" ht="15.75" customHeight="1" x14ac:dyDescent="0.25">
      <c r="A991" s="1"/>
      <c r="B991" s="1"/>
      <c r="C991" s="1"/>
      <c r="D991" s="1"/>
      <c r="E991" s="1"/>
      <c r="M991" s="3"/>
      <c r="S991" s="4"/>
      <c r="T991" s="4"/>
      <c r="U991" s="4"/>
      <c r="V991" s="4"/>
      <c r="W991" s="4"/>
    </row>
  </sheetData>
  <autoFilter ref="B9:R134" xr:uid="{00000000-0009-0000-0000-000001000000}"/>
  <mergeCells count="15">
    <mergeCell ref="P8:R8"/>
    <mergeCell ref="C111:G111"/>
    <mergeCell ref="H111:K111"/>
    <mergeCell ref="L111:O111"/>
    <mergeCell ref="P111:R111"/>
    <mergeCell ref="F63:F64"/>
    <mergeCell ref="C62:C64"/>
    <mergeCell ref="D62:D64"/>
    <mergeCell ref="E62:E64"/>
    <mergeCell ref="C51:C52"/>
    <mergeCell ref="D51:D52"/>
    <mergeCell ref="E51:E52"/>
    <mergeCell ref="C8:G8"/>
    <mergeCell ref="H8:K8"/>
    <mergeCell ref="L8:O8"/>
  </mergeCells>
  <conditionalFormatting sqref="M10:M23 M26:M31 M33:M36 M38:M41 M43:M54 M57 M59">
    <cfRule type="cellIs" dxfId="20" priority="8" operator="lessThan">
      <formula>#REF!</formula>
    </cfRule>
  </conditionalFormatting>
  <conditionalFormatting sqref="M61 M63:M64">
    <cfRule type="cellIs" dxfId="19" priority="9" operator="lessThan">
      <formula>#REF!</formula>
    </cfRule>
  </conditionalFormatting>
  <conditionalFormatting sqref="M65">
    <cfRule type="cellIs" dxfId="18" priority="10" operator="lessThan">
      <formula>#REF!</formula>
    </cfRule>
  </conditionalFormatting>
  <conditionalFormatting sqref="M67:M78">
    <cfRule type="cellIs" dxfId="17" priority="11" operator="lessThan">
      <formula>#REF!</formula>
    </cfRule>
  </conditionalFormatting>
  <conditionalFormatting sqref="M80:M88">
    <cfRule type="cellIs" dxfId="16" priority="12" operator="lessThan">
      <formula>#REF!</formula>
    </cfRule>
  </conditionalFormatting>
  <conditionalFormatting sqref="M90">
    <cfRule type="cellIs" dxfId="15" priority="13" operator="lessThan">
      <formula>#REF!</formula>
    </cfRule>
  </conditionalFormatting>
  <conditionalFormatting sqref="M92">
    <cfRule type="cellIs" dxfId="14" priority="14" operator="lessThan">
      <formula>#REF!</formula>
    </cfRule>
  </conditionalFormatting>
  <conditionalFormatting sqref="M94:M101">
    <cfRule type="cellIs" dxfId="13" priority="15" operator="lessThan">
      <formula>#REF!</formula>
    </cfRule>
  </conditionalFormatting>
  <conditionalFormatting sqref="M103:M107">
    <cfRule type="cellIs" dxfId="12" priority="16" operator="lessThan">
      <formula>#REF!</formula>
    </cfRule>
  </conditionalFormatting>
  <conditionalFormatting sqref="M109:M110">
    <cfRule type="cellIs" dxfId="11" priority="17" operator="lessThan">
      <formula>#REF!</formula>
    </cfRule>
  </conditionalFormatting>
  <conditionalFormatting sqref="O91:P91 R91">
    <cfRule type="cellIs" dxfId="10" priority="18" operator="lessThan">
      <formula>#REF!</formula>
    </cfRule>
  </conditionalFormatting>
  <conditionalFormatting sqref="P114:P115">
    <cfRule type="cellIs" dxfId="9" priority="19" operator="lessThan">
      <formula>#REF!</formula>
    </cfRule>
  </conditionalFormatting>
  <conditionalFormatting sqref="P117:P120">
    <cfRule type="cellIs" dxfId="8" priority="20" operator="lessThan">
      <formula>#REF!</formula>
    </cfRule>
  </conditionalFormatting>
  <conditionalFormatting sqref="P135:P143">
    <cfRule type="cellIs" dxfId="7" priority="1" operator="lessThan">
      <formula>#REF!</formula>
    </cfRule>
  </conditionalFormatting>
  <conditionalFormatting sqref="R94:R95">
    <cfRule type="cellIs" dxfId="6" priority="21" operator="lessThan">
      <formula>#REF!</formula>
    </cfRule>
  </conditionalFormatting>
  <conditionalFormatting sqref="R97">
    <cfRule type="cellIs" dxfId="5" priority="22" operator="lessThan">
      <formula>#REF!</formula>
    </cfRule>
  </conditionalFormatting>
  <conditionalFormatting sqref="R103">
    <cfRule type="cellIs" dxfId="4" priority="23" operator="lessThan">
      <formula>#REF!</formula>
    </cfRule>
  </conditionalFormatting>
  <conditionalFormatting sqref="S93:T93">
    <cfRule type="cellIs" dxfId="3" priority="24" operator="lessThan">
      <formula>#REF!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8"/>
  <sheetViews>
    <sheetView showGridLines="0" tabSelected="1" zoomScaleNormal="100" workbookViewId="0">
      <pane xSplit="1" ySplit="8" topLeftCell="B29" activePane="bottomRight" state="frozen"/>
      <selection pane="topRight" activeCell="B1" sqref="B1"/>
      <selection pane="bottomLeft" activeCell="A9" sqref="A9"/>
      <selection pane="bottomRight" activeCell="A29" sqref="A29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44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H1" s="159"/>
      <c r="P1" s="3"/>
      <c r="Q1" s="159"/>
      <c r="R1" s="159"/>
      <c r="S1" s="159"/>
      <c r="U1" s="159"/>
      <c r="W1" s="4"/>
      <c r="X1" s="4"/>
      <c r="Y1" s="4"/>
      <c r="Z1" s="4"/>
      <c r="AA1" s="4"/>
    </row>
    <row r="2" spans="1:28" ht="15.75" x14ac:dyDescent="0.25">
      <c r="B2" s="5"/>
      <c r="C2" s="5"/>
      <c r="D2" s="5"/>
      <c r="E2" s="5"/>
      <c r="F2" s="6"/>
      <c r="G2" s="6"/>
      <c r="H2" s="162"/>
      <c r="I2" s="161"/>
      <c r="J2" s="6"/>
      <c r="K2" s="6"/>
      <c r="L2" s="6"/>
      <c r="M2" s="6"/>
      <c r="N2" s="6"/>
      <c r="O2" s="7"/>
      <c r="P2" s="8"/>
      <c r="Q2" s="161"/>
      <c r="R2" s="161"/>
      <c r="S2" s="161"/>
      <c r="T2" s="6"/>
      <c r="U2" s="161"/>
      <c r="V2" s="6"/>
      <c r="W2" s="9"/>
      <c r="X2" s="9"/>
      <c r="Y2" s="9"/>
      <c r="Z2" s="9"/>
      <c r="AA2" s="9"/>
      <c r="AB2" s="6"/>
    </row>
    <row r="3" spans="1:28" x14ac:dyDescent="0.25">
      <c r="A3" s="1"/>
      <c r="B3" s="1"/>
      <c r="C3" s="1"/>
      <c r="D3" s="1"/>
      <c r="E3" s="1"/>
      <c r="F3" s="2"/>
      <c r="G3" s="2"/>
      <c r="H3" s="159"/>
      <c r="I3" s="159"/>
      <c r="P3" s="158"/>
      <c r="Q3" s="159"/>
      <c r="R3" s="159"/>
      <c r="S3" s="159"/>
      <c r="U3" s="159"/>
      <c r="W3" s="4"/>
      <c r="X3" s="4"/>
      <c r="Y3" s="4"/>
      <c r="Z3" s="4"/>
      <c r="AA3" s="4"/>
    </row>
    <row r="4" spans="1:28" x14ac:dyDescent="0.25">
      <c r="A4" s="1"/>
      <c r="B4" s="1"/>
      <c r="C4" s="1"/>
      <c r="D4" s="1"/>
      <c r="E4" s="1"/>
      <c r="F4" s="2"/>
      <c r="G4" s="2"/>
      <c r="H4" s="163"/>
      <c r="P4" s="158"/>
      <c r="Q4" s="159"/>
      <c r="R4" s="159"/>
      <c r="S4" s="159"/>
      <c r="U4" s="159"/>
      <c r="W4" s="4"/>
      <c r="X4" s="4"/>
      <c r="Y4" s="4"/>
      <c r="Z4" s="4"/>
      <c r="AA4" s="4"/>
    </row>
    <row r="5" spans="1:28" ht="31.5" customHeight="1" x14ac:dyDescent="0.25">
      <c r="A5" s="1"/>
      <c r="B5" s="1"/>
      <c r="C5" s="1"/>
      <c r="D5" s="1"/>
      <c r="E5" s="1"/>
      <c r="F5" s="2"/>
      <c r="G5" s="2"/>
      <c r="H5" s="163"/>
      <c r="I5" s="163"/>
      <c r="P5" s="3"/>
      <c r="Q5" s="159"/>
      <c r="R5" s="159"/>
      <c r="S5" s="163"/>
      <c r="W5" s="4"/>
      <c r="X5" s="4"/>
      <c r="Y5" s="4"/>
      <c r="Z5" s="4"/>
      <c r="AA5" s="4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3"/>
      <c r="W6" s="4"/>
      <c r="X6" s="4"/>
      <c r="Y6" s="4"/>
      <c r="Z6" s="4"/>
      <c r="AA6" s="4"/>
    </row>
    <row r="7" spans="1:28" ht="26.25" x14ac:dyDescent="0.25">
      <c r="A7" s="1"/>
      <c r="B7" s="10"/>
      <c r="C7" s="206" t="s">
        <v>1293</v>
      </c>
      <c r="D7" s="207"/>
      <c r="E7" s="207"/>
      <c r="F7" s="207"/>
      <c r="G7" s="207"/>
      <c r="H7" s="207"/>
      <c r="I7" s="207"/>
      <c r="J7" s="208"/>
      <c r="K7" s="203" t="s">
        <v>1292</v>
      </c>
      <c r="L7" s="204"/>
      <c r="M7" s="204"/>
      <c r="N7" s="205"/>
      <c r="O7" s="209" t="s">
        <v>2</v>
      </c>
      <c r="P7" s="207"/>
      <c r="Q7" s="207"/>
      <c r="R7" s="208"/>
      <c r="S7" s="11"/>
      <c r="T7" s="209" t="s">
        <v>3</v>
      </c>
      <c r="U7" s="207"/>
      <c r="V7" s="207"/>
      <c r="W7" s="218"/>
      <c r="X7" s="4"/>
      <c r="Y7" s="4"/>
      <c r="Z7" s="4"/>
      <c r="AA7" s="4"/>
    </row>
    <row r="8" spans="1:28" ht="105.75" customHeight="1" x14ac:dyDescent="0.25">
      <c r="A8" s="1"/>
      <c r="B8" s="12" t="s">
        <v>4</v>
      </c>
      <c r="C8" s="13" t="s">
        <v>1294</v>
      </c>
      <c r="D8" s="13" t="s">
        <v>1295</v>
      </c>
      <c r="E8" s="12" t="s">
        <v>6</v>
      </c>
      <c r="F8" s="13" t="s">
        <v>7</v>
      </c>
      <c r="G8" s="13" t="s">
        <v>8</v>
      </c>
      <c r="H8" s="13" t="s">
        <v>1296</v>
      </c>
      <c r="I8" s="13" t="s">
        <v>9</v>
      </c>
      <c r="J8" s="13" t="s">
        <v>10</v>
      </c>
      <c r="K8" s="13" t="s">
        <v>11</v>
      </c>
      <c r="L8" s="13" t="s">
        <v>12</v>
      </c>
      <c r="M8" s="12" t="s">
        <v>13</v>
      </c>
      <c r="N8" s="13" t="s">
        <v>14</v>
      </c>
      <c r="O8" s="13" t="s">
        <v>1297</v>
      </c>
      <c r="P8" s="13" t="s">
        <v>1298</v>
      </c>
      <c r="Q8" s="12" t="s">
        <v>16</v>
      </c>
      <c r="R8" s="12" t="s">
        <v>17</v>
      </c>
      <c r="S8" s="13" t="s">
        <v>18</v>
      </c>
      <c r="T8" s="13" t="s">
        <v>19</v>
      </c>
      <c r="U8" s="13" t="s">
        <v>20</v>
      </c>
      <c r="V8" s="13" t="s">
        <v>21</v>
      </c>
      <c r="W8" s="13" t="s">
        <v>22</v>
      </c>
      <c r="X8" s="14"/>
      <c r="Y8" s="14"/>
      <c r="Z8" s="14"/>
      <c r="AA8" s="15"/>
      <c r="AB8" s="14"/>
    </row>
    <row r="9" spans="1:28" s="157" customFormat="1" ht="129.75" customHeight="1" x14ac:dyDescent="0.25">
      <c r="A9" s="156"/>
      <c r="B9" s="147">
        <v>1</v>
      </c>
      <c r="C9" s="17" t="s">
        <v>361</v>
      </c>
      <c r="D9" s="18">
        <v>43809</v>
      </c>
      <c r="E9" s="17" t="s">
        <v>362</v>
      </c>
      <c r="F9" s="17" t="s">
        <v>363</v>
      </c>
      <c r="G9" s="37" t="s">
        <v>26</v>
      </c>
      <c r="H9" s="119" t="s">
        <v>1378</v>
      </c>
      <c r="I9" s="20" t="s">
        <v>364</v>
      </c>
      <c r="J9" s="119" t="s">
        <v>365</v>
      </c>
      <c r="K9" s="21">
        <v>30600</v>
      </c>
      <c r="L9" s="22">
        <v>22701.65</v>
      </c>
      <c r="M9" s="23" t="s">
        <v>30</v>
      </c>
      <c r="N9" s="23" t="s">
        <v>31</v>
      </c>
      <c r="O9" s="18">
        <v>43810</v>
      </c>
      <c r="P9" s="149">
        <v>45637</v>
      </c>
      <c r="Q9" s="18" t="s">
        <v>366</v>
      </c>
      <c r="R9" s="153">
        <f>12+12+12+12+12</f>
        <v>60</v>
      </c>
      <c r="S9" s="29" t="s">
        <v>1251</v>
      </c>
      <c r="T9" s="126" t="s">
        <v>1268</v>
      </c>
      <c r="U9" s="29" t="s">
        <v>1252</v>
      </c>
      <c r="V9" s="27" t="s">
        <v>1377</v>
      </c>
      <c r="W9" s="20"/>
      <c r="X9" s="4"/>
      <c r="Y9" s="4"/>
      <c r="Z9" s="4"/>
      <c r="AA9" s="4"/>
    </row>
    <row r="10" spans="1:28" s="157" customFormat="1" ht="144" customHeight="1" x14ac:dyDescent="0.25">
      <c r="A10" s="156"/>
      <c r="B10" s="147">
        <v>2</v>
      </c>
      <c r="C10" s="17" t="s">
        <v>367</v>
      </c>
      <c r="D10" s="18">
        <v>45279</v>
      </c>
      <c r="E10" s="17" t="s">
        <v>368</v>
      </c>
      <c r="F10" s="17" t="s">
        <v>369</v>
      </c>
      <c r="G10" s="37" t="s">
        <v>26</v>
      </c>
      <c r="H10" s="20" t="s">
        <v>370</v>
      </c>
      <c r="I10" s="20" t="s">
        <v>371</v>
      </c>
      <c r="J10" s="20" t="s">
        <v>372</v>
      </c>
      <c r="K10" s="25">
        <v>1558.8</v>
      </c>
      <c r="L10" s="21"/>
      <c r="M10" s="23" t="s">
        <v>30</v>
      </c>
      <c r="N10" s="148" t="s">
        <v>31</v>
      </c>
      <c r="O10" s="18">
        <v>45280</v>
      </c>
      <c r="P10" s="23">
        <v>45646</v>
      </c>
      <c r="Q10" s="18" t="s">
        <v>39</v>
      </c>
      <c r="R10" s="17">
        <f>12</f>
        <v>12</v>
      </c>
      <c r="S10" s="26" t="s">
        <v>98</v>
      </c>
      <c r="T10" s="128" t="s">
        <v>1283</v>
      </c>
      <c r="U10" s="20" t="s">
        <v>373</v>
      </c>
      <c r="V10" s="27" t="s">
        <v>1563</v>
      </c>
      <c r="W10" s="35"/>
      <c r="X10" s="4"/>
      <c r="Y10" s="4"/>
      <c r="Z10" s="4"/>
      <c r="AA10" s="4"/>
    </row>
    <row r="11" spans="1:28" s="157" customFormat="1" ht="225.75" customHeight="1" x14ac:dyDescent="0.25">
      <c r="A11" s="156"/>
      <c r="B11" s="147">
        <v>3</v>
      </c>
      <c r="C11" s="17" t="s">
        <v>407</v>
      </c>
      <c r="D11" s="18">
        <v>45289</v>
      </c>
      <c r="E11" s="17" t="s">
        <v>408</v>
      </c>
      <c r="F11" s="17" t="s">
        <v>409</v>
      </c>
      <c r="G11" s="37" t="s">
        <v>282</v>
      </c>
      <c r="H11" s="20" t="s">
        <v>410</v>
      </c>
      <c r="I11" s="17" t="s">
        <v>411</v>
      </c>
      <c r="J11" s="124" t="s">
        <v>1255</v>
      </c>
      <c r="K11" s="21">
        <v>203450.04</v>
      </c>
      <c r="L11" s="21">
        <v>225205.2</v>
      </c>
      <c r="M11" s="23" t="s">
        <v>30</v>
      </c>
      <c r="N11" s="23" t="s">
        <v>31</v>
      </c>
      <c r="O11" s="18">
        <v>45301</v>
      </c>
      <c r="P11" s="18">
        <v>45667</v>
      </c>
      <c r="Q11" s="25" t="s">
        <v>1379</v>
      </c>
      <c r="R11" s="17">
        <f>12</f>
        <v>12</v>
      </c>
      <c r="S11" s="26" t="s">
        <v>32</v>
      </c>
      <c r="T11" s="29" t="s">
        <v>1263</v>
      </c>
      <c r="U11" s="20" t="s">
        <v>412</v>
      </c>
      <c r="V11" s="27" t="s">
        <v>1483</v>
      </c>
      <c r="W11" s="27"/>
      <c r="X11" s="4"/>
      <c r="Y11" s="4"/>
      <c r="Z11" s="4"/>
      <c r="AA11" s="4"/>
    </row>
    <row r="12" spans="1:28" s="157" customFormat="1" ht="204" customHeight="1" x14ac:dyDescent="0.25">
      <c r="A12" s="156"/>
      <c r="B12" s="147">
        <v>4</v>
      </c>
      <c r="C12" s="17" t="s">
        <v>413</v>
      </c>
      <c r="D12" s="18">
        <v>45278</v>
      </c>
      <c r="E12" s="17" t="s">
        <v>414</v>
      </c>
      <c r="F12" s="17" t="s">
        <v>409</v>
      </c>
      <c r="G12" s="37" t="s">
        <v>282</v>
      </c>
      <c r="H12" s="20" t="s">
        <v>415</v>
      </c>
      <c r="I12" s="17" t="s">
        <v>416</v>
      </c>
      <c r="J12" s="124" t="s">
        <v>1266</v>
      </c>
      <c r="K12" s="21">
        <v>235394.64</v>
      </c>
      <c r="L12" s="21">
        <f>254404.08</f>
        <v>254404.08</v>
      </c>
      <c r="M12" s="23" t="s">
        <v>30</v>
      </c>
      <c r="N12" s="23" t="s">
        <v>31</v>
      </c>
      <c r="O12" s="18">
        <v>45301</v>
      </c>
      <c r="P12" s="18">
        <v>45667</v>
      </c>
      <c r="Q12" s="25" t="s">
        <v>1379</v>
      </c>
      <c r="R12" s="17">
        <f>12</f>
        <v>12</v>
      </c>
      <c r="S12" s="26" t="s">
        <v>32</v>
      </c>
      <c r="T12" s="29" t="s">
        <v>1267</v>
      </c>
      <c r="U12" s="20" t="s">
        <v>412</v>
      </c>
      <c r="V12" s="27" t="s">
        <v>1483</v>
      </c>
      <c r="W12" s="27"/>
      <c r="X12" s="4"/>
      <c r="Y12" s="4"/>
      <c r="Z12" s="4"/>
      <c r="AA12" s="4"/>
    </row>
    <row r="13" spans="1:28" s="157" customFormat="1" ht="229.5" customHeight="1" x14ac:dyDescent="0.25">
      <c r="A13" s="156"/>
      <c r="B13" s="124">
        <v>5</v>
      </c>
      <c r="C13" s="45" t="s">
        <v>380</v>
      </c>
      <c r="D13" s="18">
        <v>44484</v>
      </c>
      <c r="E13" s="20" t="s">
        <v>381</v>
      </c>
      <c r="F13" s="20" t="s">
        <v>382</v>
      </c>
      <c r="G13" s="37" t="s">
        <v>26</v>
      </c>
      <c r="H13" s="20" t="s">
        <v>383</v>
      </c>
      <c r="I13" s="20" t="s">
        <v>384</v>
      </c>
      <c r="J13" s="20" t="s">
        <v>385</v>
      </c>
      <c r="K13" s="25">
        <v>140637.84</v>
      </c>
      <c r="L13" s="46">
        <v>211106.16</v>
      </c>
      <c r="M13" s="23" t="s">
        <v>30</v>
      </c>
      <c r="N13" s="23" t="s">
        <v>31</v>
      </c>
      <c r="O13" s="23">
        <v>44484</v>
      </c>
      <c r="P13" s="23">
        <v>45672</v>
      </c>
      <c r="Q13" s="25" t="s">
        <v>1573</v>
      </c>
      <c r="R13" s="17">
        <f>12+12+3+12</f>
        <v>39</v>
      </c>
      <c r="S13" s="26" t="s">
        <v>32</v>
      </c>
      <c r="T13" s="126" t="s">
        <v>1269</v>
      </c>
      <c r="U13" s="29" t="s">
        <v>386</v>
      </c>
      <c r="V13" s="27" t="s">
        <v>1480</v>
      </c>
      <c r="W13" s="27" t="s">
        <v>1562</v>
      </c>
      <c r="X13" s="4"/>
      <c r="Y13" s="4"/>
      <c r="Z13" s="4"/>
      <c r="AA13" s="4"/>
    </row>
    <row r="14" spans="1:28" s="157" customFormat="1" ht="212.25" customHeight="1" x14ac:dyDescent="0.25">
      <c r="A14" s="156"/>
      <c r="B14" s="147">
        <v>6</v>
      </c>
      <c r="C14" s="44" t="s">
        <v>1240</v>
      </c>
      <c r="D14" s="18">
        <v>45320</v>
      </c>
      <c r="E14" s="17" t="s">
        <v>1242</v>
      </c>
      <c r="F14" s="17" t="s">
        <v>1243</v>
      </c>
      <c r="G14" s="37" t="s">
        <v>282</v>
      </c>
      <c r="H14" s="20" t="s">
        <v>1241</v>
      </c>
      <c r="I14" s="17" t="s">
        <v>1244</v>
      </c>
      <c r="J14" s="20" t="s">
        <v>1256</v>
      </c>
      <c r="K14" s="21">
        <f xml:space="preserve"> 493308.26 + 109417.3</f>
        <v>602725.56000000006</v>
      </c>
      <c r="L14" s="22">
        <f>529446.72 + 109417.3</f>
        <v>638864.02</v>
      </c>
      <c r="M14" s="23" t="s">
        <v>30</v>
      </c>
      <c r="N14" s="23" t="s">
        <v>31</v>
      </c>
      <c r="O14" s="125">
        <v>45324</v>
      </c>
      <c r="P14" s="125">
        <v>45690</v>
      </c>
      <c r="Q14" s="21" t="s">
        <v>39</v>
      </c>
      <c r="R14" s="17">
        <f>12</f>
        <v>12</v>
      </c>
      <c r="S14" s="164" t="s">
        <v>32</v>
      </c>
      <c r="T14" s="29" t="s">
        <v>1447</v>
      </c>
      <c r="U14" s="110" t="s">
        <v>1245</v>
      </c>
      <c r="V14" s="27" t="s">
        <v>1564</v>
      </c>
      <c r="W14" s="27"/>
      <c r="X14" s="4"/>
      <c r="Y14" s="4"/>
      <c r="Z14" s="4"/>
      <c r="AA14" s="4"/>
    </row>
    <row r="15" spans="1:28" s="157" customFormat="1" ht="183.75" customHeight="1" x14ac:dyDescent="0.25">
      <c r="A15" s="156"/>
      <c r="B15" s="147">
        <v>7</v>
      </c>
      <c r="C15" s="17" t="s">
        <v>53</v>
      </c>
      <c r="D15" s="18">
        <v>43850</v>
      </c>
      <c r="E15" s="17" t="s">
        <v>54</v>
      </c>
      <c r="F15" s="17" t="s">
        <v>55</v>
      </c>
      <c r="G15" s="19" t="s">
        <v>26</v>
      </c>
      <c r="H15" s="219" t="s">
        <v>56</v>
      </c>
      <c r="I15" s="110" t="s">
        <v>57</v>
      </c>
      <c r="J15" s="219" t="s">
        <v>58</v>
      </c>
      <c r="K15" s="21">
        <v>5200</v>
      </c>
      <c r="L15" s="22">
        <v>5411.62</v>
      </c>
      <c r="M15" s="23" t="s">
        <v>30</v>
      </c>
      <c r="N15" s="23" t="s">
        <v>31</v>
      </c>
      <c r="O15" s="148">
        <v>43864</v>
      </c>
      <c r="P15" s="143">
        <v>45691</v>
      </c>
      <c r="Q15" s="18" t="s">
        <v>196</v>
      </c>
      <c r="R15" s="138">
        <f>12+12+12+12+12</f>
        <v>60</v>
      </c>
      <c r="S15" s="26" t="s">
        <v>60</v>
      </c>
      <c r="T15" s="20" t="s">
        <v>61</v>
      </c>
      <c r="U15" s="20" t="s">
        <v>1559</v>
      </c>
      <c r="V15" s="220" t="s">
        <v>1443</v>
      </c>
      <c r="W15" s="27" t="s">
        <v>1482</v>
      </c>
      <c r="X15" s="4"/>
      <c r="Y15" s="4"/>
      <c r="Z15" s="4"/>
      <c r="AA15" s="4"/>
    </row>
    <row r="16" spans="1:28" s="157" customFormat="1" ht="180.75" customHeight="1" x14ac:dyDescent="0.25">
      <c r="A16" s="156"/>
      <c r="B16" s="147">
        <v>8</v>
      </c>
      <c r="C16" s="17" t="s">
        <v>62</v>
      </c>
      <c r="D16" s="18">
        <v>43146</v>
      </c>
      <c r="E16" s="17" t="s">
        <v>63</v>
      </c>
      <c r="F16" s="17" t="s">
        <v>64</v>
      </c>
      <c r="G16" s="19" t="s">
        <v>26</v>
      </c>
      <c r="H16" s="219" t="s">
        <v>65</v>
      </c>
      <c r="I16" s="110" t="s">
        <v>66</v>
      </c>
      <c r="J16" s="219" t="s">
        <v>67</v>
      </c>
      <c r="K16" s="21">
        <v>9360</v>
      </c>
      <c r="L16" s="22">
        <f xml:space="preserve"> (590*12)+ (290*12)</f>
        <v>10560</v>
      </c>
      <c r="M16" s="23" t="s">
        <v>50</v>
      </c>
      <c r="N16" s="148" t="s">
        <v>31</v>
      </c>
      <c r="O16" s="148">
        <v>43146</v>
      </c>
      <c r="P16" s="143">
        <v>45703</v>
      </c>
      <c r="Q16" s="21" t="s">
        <v>1254</v>
      </c>
      <c r="R16" s="138">
        <f>12+12+12+12+12+12+6+6</f>
        <v>84</v>
      </c>
      <c r="S16" s="26" t="s">
        <v>52</v>
      </c>
      <c r="T16" s="127" t="s">
        <v>1287</v>
      </c>
      <c r="U16" s="29" t="s">
        <v>1444</v>
      </c>
      <c r="V16" s="220" t="s">
        <v>1481</v>
      </c>
      <c r="W16" s="27" t="s">
        <v>1484</v>
      </c>
      <c r="X16" s="4"/>
      <c r="Y16" s="4"/>
      <c r="Z16" s="4"/>
      <c r="AA16" s="4"/>
    </row>
    <row r="17" spans="1:27" s="157" customFormat="1" ht="156" customHeight="1" x14ac:dyDescent="0.25">
      <c r="A17" s="156"/>
      <c r="B17" s="147">
        <v>9</v>
      </c>
      <c r="C17" s="17" t="s">
        <v>70</v>
      </c>
      <c r="D17" s="18">
        <v>43857</v>
      </c>
      <c r="E17" s="19" t="s">
        <v>71</v>
      </c>
      <c r="F17" s="19" t="s">
        <v>72</v>
      </c>
      <c r="G17" s="19" t="s">
        <v>26</v>
      </c>
      <c r="H17" s="119" t="s">
        <v>1551</v>
      </c>
      <c r="I17" s="20" t="s">
        <v>73</v>
      </c>
      <c r="J17" s="119" t="s">
        <v>74</v>
      </c>
      <c r="K17" s="21">
        <v>3900</v>
      </c>
      <c r="L17" s="22">
        <v>4117.2</v>
      </c>
      <c r="M17" s="23" t="s">
        <v>30</v>
      </c>
      <c r="N17" s="23" t="s">
        <v>31</v>
      </c>
      <c r="O17" s="18">
        <v>43892</v>
      </c>
      <c r="P17" s="149">
        <v>45718</v>
      </c>
      <c r="Q17" s="18" t="s">
        <v>196</v>
      </c>
      <c r="R17" s="118">
        <f>12+12+12+12+12</f>
        <v>60</v>
      </c>
      <c r="S17" s="112" t="s">
        <v>1230</v>
      </c>
      <c r="T17" s="127" t="s">
        <v>1270</v>
      </c>
      <c r="U17" s="29" t="s">
        <v>1322</v>
      </c>
      <c r="V17" s="27" t="s">
        <v>1486</v>
      </c>
      <c r="W17" s="35"/>
      <c r="X17" s="4"/>
      <c r="Y17" s="4"/>
      <c r="Z17" s="4"/>
      <c r="AA17" s="4"/>
    </row>
    <row r="18" spans="1:27" s="157" customFormat="1" ht="150.75" customHeight="1" x14ac:dyDescent="0.25">
      <c r="A18" s="156"/>
      <c r="B18" s="147">
        <v>10</v>
      </c>
      <c r="C18" s="17" t="s">
        <v>1376</v>
      </c>
      <c r="D18" s="18">
        <v>45363</v>
      </c>
      <c r="E18" s="17" t="s">
        <v>1316</v>
      </c>
      <c r="F18" s="37" t="s">
        <v>1317</v>
      </c>
      <c r="G18" s="17" t="s">
        <v>282</v>
      </c>
      <c r="H18" s="124" t="s">
        <v>1318</v>
      </c>
      <c r="I18" s="124" t="s">
        <v>1319</v>
      </c>
      <c r="J18" s="20" t="s">
        <v>1391</v>
      </c>
      <c r="K18" s="21">
        <v>500972.72</v>
      </c>
      <c r="L18" s="22"/>
      <c r="M18" s="23" t="s">
        <v>30</v>
      </c>
      <c r="N18" s="148" t="s">
        <v>31</v>
      </c>
      <c r="O18" s="18">
        <v>45363</v>
      </c>
      <c r="P18" s="18">
        <v>45728</v>
      </c>
      <c r="Q18" s="25" t="s">
        <v>39</v>
      </c>
      <c r="R18" s="17">
        <f>12</f>
        <v>12</v>
      </c>
      <c r="S18" s="26" t="s">
        <v>32</v>
      </c>
      <c r="T18" s="20" t="s">
        <v>1342</v>
      </c>
      <c r="U18" s="29" t="s">
        <v>1321</v>
      </c>
      <c r="V18" s="41" t="s">
        <v>1487</v>
      </c>
      <c r="W18" s="27"/>
      <c r="X18" s="4"/>
      <c r="Y18" s="4"/>
      <c r="Z18" s="4"/>
      <c r="AA18" s="4"/>
    </row>
    <row r="19" spans="1:27" s="157" customFormat="1" ht="142.5" customHeight="1" x14ac:dyDescent="0.25">
      <c r="A19" s="156"/>
      <c r="B19" s="147">
        <v>11</v>
      </c>
      <c r="C19" s="17">
        <v>9912526306</v>
      </c>
      <c r="D19" s="18">
        <v>45001</v>
      </c>
      <c r="E19" s="17" t="s">
        <v>86</v>
      </c>
      <c r="F19" s="37" t="s">
        <v>87</v>
      </c>
      <c r="G19" s="19" t="s">
        <v>26</v>
      </c>
      <c r="H19" s="219" t="s">
        <v>1552</v>
      </c>
      <c r="I19" s="111" t="s">
        <v>88</v>
      </c>
      <c r="J19" s="219" t="s">
        <v>89</v>
      </c>
      <c r="K19" s="21">
        <v>645000</v>
      </c>
      <c r="L19" s="21">
        <f>483750</f>
        <v>483750</v>
      </c>
      <c r="M19" s="23" t="s">
        <v>90</v>
      </c>
      <c r="N19" s="121" t="s">
        <v>83</v>
      </c>
      <c r="O19" s="148">
        <v>44271</v>
      </c>
      <c r="P19" s="137">
        <v>45732</v>
      </c>
      <c r="Q19" s="23" t="s">
        <v>1565</v>
      </c>
      <c r="R19" s="138">
        <f>12+12+12+12</f>
        <v>48</v>
      </c>
      <c r="S19" s="17" t="s">
        <v>32</v>
      </c>
      <c r="T19" s="127" t="s">
        <v>1463</v>
      </c>
      <c r="U19" s="29" t="s">
        <v>1361</v>
      </c>
      <c r="V19" s="27" t="s">
        <v>1488</v>
      </c>
      <c r="W19" s="35"/>
      <c r="X19" s="4"/>
      <c r="Y19" s="4"/>
      <c r="Z19" s="4"/>
      <c r="AA19" s="4"/>
    </row>
    <row r="20" spans="1:27" s="157" customFormat="1" ht="137.25" customHeight="1" x14ac:dyDescent="0.25">
      <c r="A20" s="156"/>
      <c r="B20" s="147">
        <v>12</v>
      </c>
      <c r="C20" s="17" t="s">
        <v>92</v>
      </c>
      <c r="D20" s="18">
        <v>45009</v>
      </c>
      <c r="E20" s="19" t="s">
        <v>93</v>
      </c>
      <c r="F20" s="19" t="s">
        <v>94</v>
      </c>
      <c r="G20" s="19" t="s">
        <v>26</v>
      </c>
      <c r="H20" s="136" t="s">
        <v>95</v>
      </c>
      <c r="I20" s="110" t="s">
        <v>96</v>
      </c>
      <c r="J20" s="134" t="s">
        <v>97</v>
      </c>
      <c r="K20" s="21">
        <v>838.8</v>
      </c>
      <c r="L20" s="22">
        <v>840</v>
      </c>
      <c r="M20" s="23" t="s">
        <v>30</v>
      </c>
      <c r="N20" s="18" t="s">
        <v>31</v>
      </c>
      <c r="O20" s="18">
        <v>45013</v>
      </c>
      <c r="P20" s="135">
        <v>45744</v>
      </c>
      <c r="Q20" s="21" t="s">
        <v>104</v>
      </c>
      <c r="R20" s="136">
        <f>12+12</f>
        <v>24</v>
      </c>
      <c r="S20" s="17" t="s">
        <v>98</v>
      </c>
      <c r="T20" s="127" t="s">
        <v>1290</v>
      </c>
      <c r="U20" s="29" t="s">
        <v>1334</v>
      </c>
      <c r="V20" s="27" t="s">
        <v>1488</v>
      </c>
      <c r="W20" s="35"/>
      <c r="X20" s="4"/>
      <c r="Y20" s="4"/>
      <c r="Z20" s="4"/>
      <c r="AA20" s="4"/>
    </row>
    <row r="21" spans="1:27" s="157" customFormat="1" ht="153" customHeight="1" x14ac:dyDescent="0.25">
      <c r="A21" s="156"/>
      <c r="B21" s="147">
        <v>13</v>
      </c>
      <c r="C21" s="17" t="s">
        <v>99</v>
      </c>
      <c r="D21" s="18">
        <v>44595</v>
      </c>
      <c r="E21" s="19" t="s">
        <v>100</v>
      </c>
      <c r="F21" s="38" t="s">
        <v>101</v>
      </c>
      <c r="G21" s="19" t="s">
        <v>26</v>
      </c>
      <c r="H21" s="136" t="s">
        <v>1553</v>
      </c>
      <c r="I21" s="110" t="s">
        <v>102</v>
      </c>
      <c r="J21" s="134" t="s">
        <v>103</v>
      </c>
      <c r="K21" s="21">
        <v>89034.72</v>
      </c>
      <c r="L21" s="22">
        <v>97476.6</v>
      </c>
      <c r="M21" s="23" t="s">
        <v>30</v>
      </c>
      <c r="N21" s="18" t="s">
        <v>31</v>
      </c>
      <c r="O21" s="18">
        <v>44655</v>
      </c>
      <c r="P21" s="135">
        <v>45751</v>
      </c>
      <c r="Q21" s="25" t="s">
        <v>1375</v>
      </c>
      <c r="R21" s="136">
        <f>12+12+12</f>
        <v>36</v>
      </c>
      <c r="S21" s="17" t="s">
        <v>105</v>
      </c>
      <c r="T21" s="20" t="s">
        <v>1404</v>
      </c>
      <c r="U21" s="29" t="s">
        <v>1335</v>
      </c>
      <c r="V21" s="27" t="s">
        <v>1566</v>
      </c>
      <c r="W21" s="27"/>
      <c r="X21" s="4"/>
      <c r="Y21" s="4"/>
      <c r="Z21" s="4"/>
      <c r="AA21" s="4"/>
    </row>
    <row r="22" spans="1:27" s="157" customFormat="1" ht="175.5" customHeight="1" x14ac:dyDescent="0.25">
      <c r="A22" s="156"/>
      <c r="B22" s="147">
        <v>14</v>
      </c>
      <c r="C22" s="17" t="s">
        <v>125</v>
      </c>
      <c r="D22" s="18">
        <v>45034</v>
      </c>
      <c r="E22" s="38" t="s">
        <v>126</v>
      </c>
      <c r="F22" s="17" t="s">
        <v>127</v>
      </c>
      <c r="G22" s="19" t="s">
        <v>26</v>
      </c>
      <c r="H22" s="142" t="s">
        <v>128</v>
      </c>
      <c r="I22" s="20" t="s">
        <v>129</v>
      </c>
      <c r="J22" s="142" t="s">
        <v>130</v>
      </c>
      <c r="K22" s="21">
        <f>25200+10800</f>
        <v>36000</v>
      </c>
      <c r="L22" s="22"/>
      <c r="M22" s="23" t="s">
        <v>123</v>
      </c>
      <c r="N22" s="148" t="s">
        <v>31</v>
      </c>
      <c r="O22" s="18">
        <v>45034</v>
      </c>
      <c r="P22" s="135">
        <v>45765</v>
      </c>
      <c r="Q22" s="25" t="s">
        <v>104</v>
      </c>
      <c r="R22" s="136">
        <f>12+12</f>
        <v>24</v>
      </c>
      <c r="S22" s="17" t="s">
        <v>98</v>
      </c>
      <c r="T22" s="132" t="s">
        <v>1272</v>
      </c>
      <c r="U22" s="29" t="s">
        <v>1362</v>
      </c>
      <c r="V22" s="27" t="s">
        <v>1566</v>
      </c>
      <c r="W22" s="27"/>
      <c r="X22" s="4"/>
      <c r="Y22" s="4"/>
      <c r="Z22" s="4"/>
      <c r="AA22" s="4"/>
    </row>
    <row r="23" spans="1:27" s="157" customFormat="1" ht="190.5" customHeight="1" x14ac:dyDescent="0.25">
      <c r="A23" s="156"/>
      <c r="B23" s="147">
        <v>15</v>
      </c>
      <c r="C23" s="17" t="s">
        <v>141</v>
      </c>
      <c r="D23" s="18">
        <v>45044</v>
      </c>
      <c r="E23" s="20" t="s">
        <v>142</v>
      </c>
      <c r="F23" s="17" t="s">
        <v>143</v>
      </c>
      <c r="G23" s="19" t="s">
        <v>26</v>
      </c>
      <c r="H23" s="142" t="s">
        <v>1554</v>
      </c>
      <c r="I23" s="124" t="s">
        <v>144</v>
      </c>
      <c r="J23" s="142" t="s">
        <v>145</v>
      </c>
      <c r="K23" s="21">
        <f>1078.8</f>
        <v>1078.8</v>
      </c>
      <c r="L23" s="21"/>
      <c r="M23" s="23" t="s">
        <v>30</v>
      </c>
      <c r="N23" s="148" t="s">
        <v>31</v>
      </c>
      <c r="O23" s="18">
        <v>45044</v>
      </c>
      <c r="P23" s="146">
        <v>45775</v>
      </c>
      <c r="Q23" s="25" t="s">
        <v>104</v>
      </c>
      <c r="R23" s="136">
        <f>12+12</f>
        <v>24</v>
      </c>
      <c r="S23" s="17" t="s">
        <v>98</v>
      </c>
      <c r="T23" s="127" t="s">
        <v>1289</v>
      </c>
      <c r="U23" s="29" t="s">
        <v>1344</v>
      </c>
      <c r="V23" s="27" t="s">
        <v>1566</v>
      </c>
      <c r="W23" s="27"/>
      <c r="X23" s="4"/>
      <c r="Y23" s="4"/>
      <c r="Z23" s="4"/>
      <c r="AA23" s="4"/>
    </row>
    <row r="24" spans="1:27" s="157" customFormat="1" ht="155.25" customHeight="1" x14ac:dyDescent="0.25">
      <c r="A24" s="156"/>
      <c r="B24" s="147">
        <v>16</v>
      </c>
      <c r="C24" s="17" t="s">
        <v>1355</v>
      </c>
      <c r="D24" s="42">
        <v>45414</v>
      </c>
      <c r="E24" s="19" t="s">
        <v>1356</v>
      </c>
      <c r="F24" s="19" t="s">
        <v>1358</v>
      </c>
      <c r="G24" s="19" t="s">
        <v>282</v>
      </c>
      <c r="H24" s="20" t="s">
        <v>1351</v>
      </c>
      <c r="I24" s="17" t="s">
        <v>1353</v>
      </c>
      <c r="J24" s="124" t="s">
        <v>1354</v>
      </c>
      <c r="K24" s="21">
        <f>80448+30000+14749.28+15000+10000</f>
        <v>150197.28</v>
      </c>
      <c r="L24" s="22"/>
      <c r="M24" s="23" t="s">
        <v>30</v>
      </c>
      <c r="N24" s="121" t="s">
        <v>31</v>
      </c>
      <c r="O24" s="18">
        <v>45414</v>
      </c>
      <c r="P24" s="18">
        <v>45779</v>
      </c>
      <c r="Q24" s="25" t="s">
        <v>39</v>
      </c>
      <c r="R24" s="17">
        <f>12</f>
        <v>12</v>
      </c>
      <c r="S24" s="20" t="s">
        <v>1359</v>
      </c>
      <c r="T24" s="127" t="s">
        <v>1367</v>
      </c>
      <c r="U24" s="20" t="s">
        <v>1360</v>
      </c>
      <c r="V24" s="27"/>
      <c r="W24" s="27"/>
      <c r="X24" s="4"/>
      <c r="Y24" s="4"/>
      <c r="Z24" s="4"/>
      <c r="AA24" s="4"/>
    </row>
    <row r="25" spans="1:27" s="157" customFormat="1" ht="156.75" customHeight="1" x14ac:dyDescent="0.25">
      <c r="A25" s="156"/>
      <c r="B25" s="147">
        <v>17</v>
      </c>
      <c r="C25" s="17" t="s">
        <v>1370</v>
      </c>
      <c r="D25" s="18">
        <v>45421</v>
      </c>
      <c r="E25" s="19" t="s">
        <v>1371</v>
      </c>
      <c r="F25" s="19" t="s">
        <v>1372</v>
      </c>
      <c r="G25" s="17" t="s">
        <v>26</v>
      </c>
      <c r="H25" s="20" t="s">
        <v>1572</v>
      </c>
      <c r="I25" s="124" t="s">
        <v>1369</v>
      </c>
      <c r="J25" s="20" t="s">
        <v>1392</v>
      </c>
      <c r="K25" s="21">
        <v>175683.11</v>
      </c>
      <c r="L25" s="21"/>
      <c r="M25" s="23" t="s">
        <v>50</v>
      </c>
      <c r="N25" s="23" t="s">
        <v>31</v>
      </c>
      <c r="O25" s="18">
        <v>45425</v>
      </c>
      <c r="P25" s="18">
        <v>45790</v>
      </c>
      <c r="Q25" s="21" t="s">
        <v>39</v>
      </c>
      <c r="R25" s="17">
        <f>12</f>
        <v>12</v>
      </c>
      <c r="S25" s="26" t="s">
        <v>41</v>
      </c>
      <c r="T25" s="128" t="s">
        <v>1374</v>
      </c>
      <c r="U25" s="29" t="s">
        <v>1373</v>
      </c>
      <c r="V25" s="27"/>
      <c r="W25" s="35"/>
      <c r="X25" s="4"/>
      <c r="Y25" s="4"/>
      <c r="Z25" s="4"/>
      <c r="AA25" s="4"/>
    </row>
    <row r="26" spans="1:27" s="157" customFormat="1" ht="105" x14ac:dyDescent="0.25">
      <c r="A26" s="156"/>
      <c r="B26" s="147">
        <v>18</v>
      </c>
      <c r="C26" s="44" t="s">
        <v>1385</v>
      </c>
      <c r="D26" s="18">
        <v>45441</v>
      </c>
      <c r="E26" s="17" t="s">
        <v>1381</v>
      </c>
      <c r="F26" s="17" t="s">
        <v>1382</v>
      </c>
      <c r="G26" s="17" t="s">
        <v>26</v>
      </c>
      <c r="H26" s="20" t="s">
        <v>1383</v>
      </c>
      <c r="I26" s="20" t="s">
        <v>1384</v>
      </c>
      <c r="J26" s="20" t="s">
        <v>1574</v>
      </c>
      <c r="K26" s="21">
        <v>27100</v>
      </c>
      <c r="L26" s="21"/>
      <c r="M26" s="23" t="s">
        <v>50</v>
      </c>
      <c r="N26" s="23" t="s">
        <v>31</v>
      </c>
      <c r="O26" s="148">
        <v>45444</v>
      </c>
      <c r="P26" s="121">
        <v>45809</v>
      </c>
      <c r="Q26" s="21" t="s">
        <v>39</v>
      </c>
      <c r="R26" s="17">
        <f>12</f>
        <v>12</v>
      </c>
      <c r="S26" s="26" t="s">
        <v>105</v>
      </c>
      <c r="T26" s="126" t="s">
        <v>1261</v>
      </c>
      <c r="U26" s="29" t="s">
        <v>1401</v>
      </c>
      <c r="V26" s="21"/>
      <c r="W26" s="35"/>
      <c r="X26" s="4"/>
      <c r="Y26" s="4"/>
      <c r="Z26" s="4"/>
      <c r="AA26" s="4"/>
    </row>
    <row r="27" spans="1:27" s="157" customFormat="1" ht="60" x14ac:dyDescent="0.25">
      <c r="A27" s="156"/>
      <c r="B27" s="147">
        <v>19</v>
      </c>
      <c r="C27" s="17" t="s">
        <v>150</v>
      </c>
      <c r="D27" s="18">
        <v>43985</v>
      </c>
      <c r="E27" s="19" t="s">
        <v>151</v>
      </c>
      <c r="F27" s="38" t="s">
        <v>152</v>
      </c>
      <c r="G27" s="19" t="s">
        <v>26</v>
      </c>
      <c r="H27" s="20" t="s">
        <v>153</v>
      </c>
      <c r="I27" s="124" t="s">
        <v>154</v>
      </c>
      <c r="J27" s="20" t="s">
        <v>155</v>
      </c>
      <c r="K27" s="21">
        <f>19860</f>
        <v>19860</v>
      </c>
      <c r="L27" s="21">
        <f>19860+4965</f>
        <v>24825</v>
      </c>
      <c r="M27" s="23" t="s">
        <v>30</v>
      </c>
      <c r="N27" s="121" t="s">
        <v>31</v>
      </c>
      <c r="O27" s="148">
        <v>43986</v>
      </c>
      <c r="P27" s="23">
        <v>45812</v>
      </c>
      <c r="Q27" s="25" t="s">
        <v>1380</v>
      </c>
      <c r="R27" s="17">
        <f>12+12+12+12+12</f>
        <v>60</v>
      </c>
      <c r="S27" s="26" t="s">
        <v>156</v>
      </c>
      <c r="T27" s="126" t="s">
        <v>1402</v>
      </c>
      <c r="U27" s="29" t="s">
        <v>1394</v>
      </c>
      <c r="V27" s="27"/>
      <c r="W27" s="27"/>
      <c r="X27" s="4"/>
      <c r="Y27" s="4"/>
      <c r="Z27" s="4"/>
      <c r="AA27" s="4"/>
    </row>
    <row r="28" spans="1:27" s="157" customFormat="1" ht="110.25" customHeight="1" x14ac:dyDescent="0.25">
      <c r="A28" s="156"/>
      <c r="B28" s="147">
        <v>20</v>
      </c>
      <c r="C28" s="17" t="s">
        <v>157</v>
      </c>
      <c r="D28" s="18">
        <v>45093</v>
      </c>
      <c r="E28" s="19" t="s">
        <v>158</v>
      </c>
      <c r="F28" s="19" t="s">
        <v>159</v>
      </c>
      <c r="G28" s="19" t="s">
        <v>26</v>
      </c>
      <c r="H28" s="20" t="s">
        <v>160</v>
      </c>
      <c r="I28" s="124" t="s">
        <v>161</v>
      </c>
      <c r="J28" s="20" t="s">
        <v>1246</v>
      </c>
      <c r="K28" s="21">
        <v>15525</v>
      </c>
      <c r="L28" s="21"/>
      <c r="M28" s="23" t="s">
        <v>50</v>
      </c>
      <c r="N28" s="23" t="s">
        <v>31</v>
      </c>
      <c r="O28" s="18">
        <v>45093</v>
      </c>
      <c r="P28" s="18">
        <v>45824</v>
      </c>
      <c r="Q28" s="25" t="s">
        <v>104</v>
      </c>
      <c r="R28" s="17">
        <f>12+12</f>
        <v>24</v>
      </c>
      <c r="S28" s="26" t="s">
        <v>60</v>
      </c>
      <c r="T28" s="29" t="s">
        <v>1253</v>
      </c>
      <c r="U28" s="29" t="s">
        <v>1350</v>
      </c>
      <c r="V28" s="27"/>
      <c r="W28" s="35"/>
      <c r="X28" s="4"/>
      <c r="Y28" s="4"/>
      <c r="Z28" s="4"/>
      <c r="AA28" s="4"/>
    </row>
    <row r="29" spans="1:27" s="157" customFormat="1" ht="127.5" customHeight="1" x14ac:dyDescent="0.25">
      <c r="A29" s="156"/>
      <c r="B29" s="20">
        <v>21</v>
      </c>
      <c r="C29" s="20" t="s">
        <v>162</v>
      </c>
      <c r="D29" s="18">
        <v>45058</v>
      </c>
      <c r="E29" s="20" t="s">
        <v>1236</v>
      </c>
      <c r="F29" s="20" t="s">
        <v>1262</v>
      </c>
      <c r="G29" s="19" t="s">
        <v>26</v>
      </c>
      <c r="H29" s="20" t="s">
        <v>165</v>
      </c>
      <c r="I29" s="124" t="s">
        <v>166</v>
      </c>
      <c r="J29" s="20" t="s">
        <v>167</v>
      </c>
      <c r="K29" s="25">
        <v>20000</v>
      </c>
      <c r="L29" s="25"/>
      <c r="M29" s="23" t="s">
        <v>30</v>
      </c>
      <c r="N29" s="18" t="s">
        <v>31</v>
      </c>
      <c r="O29" s="23">
        <v>45098</v>
      </c>
      <c r="P29" s="23">
        <v>45829</v>
      </c>
      <c r="Q29" s="25" t="s">
        <v>104</v>
      </c>
      <c r="R29" s="20">
        <f>12+12</f>
        <v>24</v>
      </c>
      <c r="S29" s="29" t="s">
        <v>168</v>
      </c>
      <c r="T29" s="127" t="s">
        <v>1366</v>
      </c>
      <c r="U29" s="29" t="s">
        <v>1400</v>
      </c>
      <c r="V29" s="27"/>
      <c r="W29" s="27" t="s">
        <v>1349</v>
      </c>
      <c r="X29" s="4"/>
      <c r="Y29" s="4"/>
      <c r="Z29" s="4"/>
      <c r="AA29" s="4"/>
    </row>
    <row r="30" spans="1:27" s="157" customFormat="1" ht="154.5" customHeight="1" x14ac:dyDescent="0.25">
      <c r="A30" s="156"/>
      <c r="B30" s="147">
        <v>22</v>
      </c>
      <c r="C30" s="17" t="s">
        <v>170</v>
      </c>
      <c r="D30" s="18">
        <v>44005</v>
      </c>
      <c r="E30" s="19" t="s">
        <v>171</v>
      </c>
      <c r="F30" s="38" t="s">
        <v>172</v>
      </c>
      <c r="G30" s="17" t="s">
        <v>173</v>
      </c>
      <c r="H30" s="20" t="s">
        <v>1555</v>
      </c>
      <c r="I30" s="124" t="s">
        <v>174</v>
      </c>
      <c r="J30" s="124" t="s">
        <v>175</v>
      </c>
      <c r="K30" s="21">
        <v>15800</v>
      </c>
      <c r="L30" s="21">
        <v>30450</v>
      </c>
      <c r="M30" s="23" t="s">
        <v>30</v>
      </c>
      <c r="N30" s="148" t="s">
        <v>31</v>
      </c>
      <c r="O30" s="148">
        <v>44008</v>
      </c>
      <c r="P30" s="18">
        <v>45834</v>
      </c>
      <c r="Q30" s="25" t="s">
        <v>1407</v>
      </c>
      <c r="R30" s="20">
        <f>12+12+12+12+12</f>
        <v>60</v>
      </c>
      <c r="S30" s="29" t="s">
        <v>176</v>
      </c>
      <c r="T30" s="126" t="s">
        <v>1260</v>
      </c>
      <c r="U30" s="29" t="s">
        <v>177</v>
      </c>
      <c r="V30" s="27"/>
      <c r="W30" s="40"/>
      <c r="X30" s="4"/>
      <c r="Y30" s="4"/>
      <c r="Z30" s="4"/>
      <c r="AA30" s="4"/>
    </row>
    <row r="31" spans="1:27" s="157" customFormat="1" ht="183.75" customHeight="1" x14ac:dyDescent="0.25">
      <c r="A31" s="156"/>
      <c r="B31" s="147">
        <v>23</v>
      </c>
      <c r="C31" s="17" t="s">
        <v>184</v>
      </c>
      <c r="D31" s="18">
        <v>44012</v>
      </c>
      <c r="E31" s="19" t="s">
        <v>185</v>
      </c>
      <c r="F31" s="38" t="s">
        <v>1405</v>
      </c>
      <c r="G31" s="17" t="s">
        <v>173</v>
      </c>
      <c r="H31" s="20" t="s">
        <v>186</v>
      </c>
      <c r="I31" s="124" t="s">
        <v>187</v>
      </c>
      <c r="J31" s="124" t="s">
        <v>188</v>
      </c>
      <c r="K31" s="21">
        <v>1479</v>
      </c>
      <c r="L31" s="21">
        <v>1890.04</v>
      </c>
      <c r="M31" s="121" t="s">
        <v>112</v>
      </c>
      <c r="N31" s="121" t="s">
        <v>113</v>
      </c>
      <c r="O31" s="148">
        <v>44014</v>
      </c>
      <c r="P31" s="23">
        <v>45840</v>
      </c>
      <c r="Q31" s="21" t="s">
        <v>1414</v>
      </c>
      <c r="R31" s="17">
        <f>12+12+12+12+12</f>
        <v>60</v>
      </c>
      <c r="S31" s="26" t="s">
        <v>32</v>
      </c>
      <c r="T31" s="29" t="s">
        <v>189</v>
      </c>
      <c r="U31" s="29" t="s">
        <v>1427</v>
      </c>
      <c r="V31" s="27"/>
      <c r="W31" s="20"/>
      <c r="X31" s="4"/>
      <c r="Y31" s="4"/>
      <c r="Z31" s="4"/>
      <c r="AA31" s="4"/>
    </row>
    <row r="32" spans="1:27" s="157" customFormat="1" ht="193.5" customHeight="1" x14ac:dyDescent="0.25">
      <c r="A32" s="156"/>
      <c r="B32" s="147">
        <v>24</v>
      </c>
      <c r="C32" s="44" t="s">
        <v>1485</v>
      </c>
      <c r="D32" s="18">
        <v>45471</v>
      </c>
      <c r="E32" s="38" t="s">
        <v>1409</v>
      </c>
      <c r="F32" s="17" t="s">
        <v>1410</v>
      </c>
      <c r="G32" s="19" t="s">
        <v>26</v>
      </c>
      <c r="H32" s="142" t="s">
        <v>1411</v>
      </c>
      <c r="I32" s="20" t="s">
        <v>1412</v>
      </c>
      <c r="J32" s="142" t="s">
        <v>1571</v>
      </c>
      <c r="K32" s="21">
        <v>745000</v>
      </c>
      <c r="L32" s="22"/>
      <c r="M32" s="23" t="s">
        <v>30</v>
      </c>
      <c r="N32" s="148" t="s">
        <v>31</v>
      </c>
      <c r="O32" s="18">
        <v>45476</v>
      </c>
      <c r="P32" s="135">
        <v>45841</v>
      </c>
      <c r="Q32" s="21" t="s">
        <v>39</v>
      </c>
      <c r="R32" s="136">
        <f>12</f>
        <v>12</v>
      </c>
      <c r="S32" s="26" t="s">
        <v>176</v>
      </c>
      <c r="T32" s="20" t="s">
        <v>1436</v>
      </c>
      <c r="U32" s="29" t="s">
        <v>1413</v>
      </c>
      <c r="V32" s="197"/>
      <c r="W32" s="27"/>
      <c r="X32" s="4"/>
      <c r="Y32" s="4"/>
      <c r="Z32" s="4"/>
      <c r="AA32" s="4"/>
    </row>
    <row r="33" spans="1:27" s="157" customFormat="1" ht="198" customHeight="1" x14ac:dyDescent="0.25">
      <c r="A33" s="156"/>
      <c r="B33" s="147">
        <v>25</v>
      </c>
      <c r="C33" s="17" t="s">
        <v>1418</v>
      </c>
      <c r="D33" s="18"/>
      <c r="E33" s="17" t="s">
        <v>1420</v>
      </c>
      <c r="F33" s="83" t="s">
        <v>1421</v>
      </c>
      <c r="G33" s="37" t="s">
        <v>282</v>
      </c>
      <c r="H33" s="138" t="s">
        <v>1419</v>
      </c>
      <c r="I33" s="20" t="s">
        <v>1423</v>
      </c>
      <c r="J33" s="20" t="s">
        <v>1570</v>
      </c>
      <c r="K33" s="221">
        <v>392700.7</v>
      </c>
      <c r="L33" s="21"/>
      <c r="M33" s="23" t="s">
        <v>90</v>
      </c>
      <c r="N33" s="121" t="s">
        <v>83</v>
      </c>
      <c r="O33" s="148">
        <v>45491</v>
      </c>
      <c r="P33" s="137">
        <v>45856</v>
      </c>
      <c r="Q33" s="18" t="s">
        <v>39</v>
      </c>
      <c r="R33" s="138">
        <f>12</f>
        <v>12</v>
      </c>
      <c r="S33" s="26" t="s">
        <v>32</v>
      </c>
      <c r="T33" s="29" t="s">
        <v>1437</v>
      </c>
      <c r="U33" s="29" t="s">
        <v>1427</v>
      </c>
      <c r="V33" s="113"/>
      <c r="W33" s="35"/>
      <c r="X33" s="4"/>
      <c r="Y33" s="4"/>
      <c r="Z33" s="4"/>
      <c r="AA33" s="4"/>
    </row>
    <row r="34" spans="1:27" s="157" customFormat="1" ht="161.25" customHeight="1" x14ac:dyDescent="0.25">
      <c r="A34" s="156"/>
      <c r="B34" s="147">
        <v>26</v>
      </c>
      <c r="C34" s="17" t="s">
        <v>1422</v>
      </c>
      <c r="D34" s="160">
        <v>45492</v>
      </c>
      <c r="E34" s="17" t="s">
        <v>1420</v>
      </c>
      <c r="F34" s="83" t="s">
        <v>1421</v>
      </c>
      <c r="G34" s="37" t="s">
        <v>282</v>
      </c>
      <c r="H34" s="138" t="s">
        <v>1424</v>
      </c>
      <c r="I34" s="20" t="s">
        <v>1425</v>
      </c>
      <c r="J34" s="20" t="s">
        <v>1569</v>
      </c>
      <c r="K34" s="21">
        <v>157564.5</v>
      </c>
      <c r="L34" s="21"/>
      <c r="M34" s="23" t="s">
        <v>90</v>
      </c>
      <c r="N34" s="121" t="s">
        <v>83</v>
      </c>
      <c r="O34" s="148">
        <v>45492</v>
      </c>
      <c r="P34" s="137">
        <v>45857</v>
      </c>
      <c r="Q34" s="18" t="s">
        <v>39</v>
      </c>
      <c r="R34" s="138">
        <f>12</f>
        <v>12</v>
      </c>
      <c r="S34" s="17" t="s">
        <v>32</v>
      </c>
      <c r="T34" s="29" t="s">
        <v>1438</v>
      </c>
      <c r="U34" s="29" t="s">
        <v>1427</v>
      </c>
      <c r="V34" s="113"/>
      <c r="W34" s="35"/>
      <c r="X34" s="4"/>
      <c r="Y34" s="4"/>
      <c r="Z34" s="4"/>
      <c r="AA34" s="4"/>
    </row>
    <row r="35" spans="1:27" s="157" customFormat="1" ht="252.75" customHeight="1" x14ac:dyDescent="0.25">
      <c r="A35" s="156"/>
      <c r="B35" s="124">
        <v>27</v>
      </c>
      <c r="C35" s="45" t="s">
        <v>1432</v>
      </c>
      <c r="D35" s="18">
        <v>45502</v>
      </c>
      <c r="E35" s="20" t="s">
        <v>1429</v>
      </c>
      <c r="F35" s="20" t="s">
        <v>1430</v>
      </c>
      <c r="G35" s="37" t="s">
        <v>282</v>
      </c>
      <c r="H35" s="20" t="s">
        <v>1428</v>
      </c>
      <c r="I35" s="20" t="s">
        <v>1431</v>
      </c>
      <c r="J35" s="20" t="s">
        <v>1446</v>
      </c>
      <c r="K35" s="199">
        <v>5987.28</v>
      </c>
      <c r="L35" s="46"/>
      <c r="M35" s="23" t="s">
        <v>30</v>
      </c>
      <c r="N35" s="23" t="s">
        <v>31</v>
      </c>
      <c r="O35" s="23">
        <v>45502</v>
      </c>
      <c r="P35" s="23">
        <v>45867</v>
      </c>
      <c r="Q35" s="25" t="s">
        <v>39</v>
      </c>
      <c r="R35" s="17">
        <f>12</f>
        <v>12</v>
      </c>
      <c r="S35" s="17" t="s">
        <v>60</v>
      </c>
      <c r="T35" s="126" t="s">
        <v>1439</v>
      </c>
      <c r="U35" s="29" t="s">
        <v>1440</v>
      </c>
      <c r="V35" s="27"/>
      <c r="W35" s="20"/>
      <c r="X35" s="4"/>
      <c r="Y35" s="4"/>
      <c r="Z35" s="4"/>
      <c r="AA35" s="4"/>
    </row>
    <row r="36" spans="1:27" s="157" customFormat="1" ht="155.25" customHeight="1" x14ac:dyDescent="0.25">
      <c r="A36" s="156"/>
      <c r="B36" s="147">
        <v>28</v>
      </c>
      <c r="C36" s="17" t="s">
        <v>44</v>
      </c>
      <c r="D36" s="18">
        <v>42979</v>
      </c>
      <c r="E36" s="17" t="s">
        <v>45</v>
      </c>
      <c r="F36" s="17" t="s">
        <v>46</v>
      </c>
      <c r="G36" s="19" t="s">
        <v>26</v>
      </c>
      <c r="H36" s="117" t="s">
        <v>47</v>
      </c>
      <c r="I36" s="20" t="s">
        <v>48</v>
      </c>
      <c r="J36" s="117" t="s">
        <v>49</v>
      </c>
      <c r="K36" s="21">
        <v>19200</v>
      </c>
      <c r="L36" s="22">
        <v>41563.56</v>
      </c>
      <c r="M36" s="23" t="s">
        <v>50</v>
      </c>
      <c r="N36" s="18" t="s">
        <v>31</v>
      </c>
      <c r="O36" s="18">
        <v>42979</v>
      </c>
      <c r="P36" s="150">
        <v>45872</v>
      </c>
      <c r="Q36" s="21" t="s">
        <v>1102</v>
      </c>
      <c r="R36" s="115">
        <f>12+12+12+5+12+12+12+6+12</f>
        <v>95</v>
      </c>
      <c r="S36" s="17" t="s">
        <v>52</v>
      </c>
      <c r="T36" s="126" t="s">
        <v>1286</v>
      </c>
      <c r="U36" s="29" t="s">
        <v>1441</v>
      </c>
      <c r="V36" s="27"/>
      <c r="W36" s="27"/>
      <c r="X36" s="4"/>
      <c r="Y36" s="4"/>
      <c r="Z36" s="4"/>
      <c r="AA36" s="4"/>
    </row>
    <row r="37" spans="1:27" s="157" customFormat="1" ht="118.5" customHeight="1" x14ac:dyDescent="0.25">
      <c r="A37" s="156"/>
      <c r="B37" s="147">
        <v>29</v>
      </c>
      <c r="C37" s="17" t="s">
        <v>236</v>
      </c>
      <c r="D37" s="18">
        <v>44042</v>
      </c>
      <c r="E37" s="19" t="s">
        <v>237</v>
      </c>
      <c r="F37" s="38" t="s">
        <v>238</v>
      </c>
      <c r="G37" s="38" t="s">
        <v>26</v>
      </c>
      <c r="H37" s="119" t="s">
        <v>239</v>
      </c>
      <c r="I37" s="20" t="s">
        <v>240</v>
      </c>
      <c r="J37" s="222" t="s">
        <v>241</v>
      </c>
      <c r="K37" s="21">
        <f>110997.36+40600</f>
        <v>151597.35999999999</v>
      </c>
      <c r="L37" s="21">
        <f>K37+36203.04</f>
        <v>187800.4</v>
      </c>
      <c r="M37" s="23" t="s">
        <v>30</v>
      </c>
      <c r="N37" s="121" t="s">
        <v>31</v>
      </c>
      <c r="O37" s="148">
        <v>44046</v>
      </c>
      <c r="P37" s="223">
        <v>45872</v>
      </c>
      <c r="Q37" s="25" t="s">
        <v>1415</v>
      </c>
      <c r="R37" s="118">
        <f>12+12+12+12+12</f>
        <v>60</v>
      </c>
      <c r="S37" s="20" t="s">
        <v>1327</v>
      </c>
      <c r="T37" s="20" t="s">
        <v>242</v>
      </c>
      <c r="U37" s="29" t="s">
        <v>1427</v>
      </c>
      <c r="V37" s="27" t="s">
        <v>1416</v>
      </c>
      <c r="W37" s="27"/>
      <c r="X37" s="4"/>
      <c r="Y37" s="4"/>
      <c r="Z37" s="4"/>
      <c r="AA37" s="4"/>
    </row>
    <row r="38" spans="1:27" s="157" customFormat="1" ht="229.5" customHeight="1" x14ac:dyDescent="0.25">
      <c r="A38" s="156"/>
      <c r="B38" s="147">
        <v>30</v>
      </c>
      <c r="C38" s="17" t="s">
        <v>387</v>
      </c>
      <c r="D38" s="18">
        <v>44040</v>
      </c>
      <c r="E38" s="17" t="s">
        <v>388</v>
      </c>
      <c r="F38" s="17" t="s">
        <v>389</v>
      </c>
      <c r="G38" s="17" t="s">
        <v>26</v>
      </c>
      <c r="H38" s="20" t="s">
        <v>390</v>
      </c>
      <c r="I38" s="20" t="s">
        <v>391</v>
      </c>
      <c r="J38" s="20" t="s">
        <v>392</v>
      </c>
      <c r="K38" s="21">
        <v>16200</v>
      </c>
      <c r="L38" s="21">
        <v>22070.26</v>
      </c>
      <c r="M38" s="23" t="s">
        <v>50</v>
      </c>
      <c r="N38" s="23" t="s">
        <v>31</v>
      </c>
      <c r="O38" s="148">
        <v>44046</v>
      </c>
      <c r="P38" s="121">
        <v>45872</v>
      </c>
      <c r="Q38" s="21" t="s">
        <v>39</v>
      </c>
      <c r="R38" s="17">
        <v>60</v>
      </c>
      <c r="S38" s="17" t="s">
        <v>271</v>
      </c>
      <c r="T38" s="132" t="s">
        <v>1284</v>
      </c>
      <c r="U38" s="29" t="s">
        <v>1496</v>
      </c>
      <c r="V38" s="21"/>
      <c r="W38" s="35"/>
      <c r="X38" s="4"/>
      <c r="Y38" s="4"/>
      <c r="Z38" s="4"/>
      <c r="AA38" s="4"/>
    </row>
    <row r="39" spans="1:27" s="157" customFormat="1" ht="169.5" customHeight="1" x14ac:dyDescent="0.25">
      <c r="A39" s="156"/>
      <c r="B39" s="147">
        <v>31</v>
      </c>
      <c r="C39" s="17" t="s">
        <v>243</v>
      </c>
      <c r="D39" s="18">
        <v>44025</v>
      </c>
      <c r="E39" s="19" t="s">
        <v>244</v>
      </c>
      <c r="F39" s="38" t="s">
        <v>245</v>
      </c>
      <c r="G39" s="38" t="s">
        <v>26</v>
      </c>
      <c r="H39" s="20" t="s">
        <v>246</v>
      </c>
      <c r="I39" s="20" t="s">
        <v>247</v>
      </c>
      <c r="J39" s="124" t="s">
        <v>1338</v>
      </c>
      <c r="K39" s="21">
        <v>14800</v>
      </c>
      <c r="L39" s="21">
        <v>14700</v>
      </c>
      <c r="M39" s="23" t="s">
        <v>30</v>
      </c>
      <c r="N39" s="121" t="s">
        <v>31</v>
      </c>
      <c r="O39" s="148">
        <v>44046</v>
      </c>
      <c r="P39" s="23">
        <v>45872</v>
      </c>
      <c r="Q39" s="21" t="s">
        <v>196</v>
      </c>
      <c r="R39" s="17">
        <f>12+12+12+12+12</f>
        <v>60</v>
      </c>
      <c r="S39" s="17" t="s">
        <v>60</v>
      </c>
      <c r="T39" s="20" t="s">
        <v>1275</v>
      </c>
      <c r="U39" s="29" t="s">
        <v>1427</v>
      </c>
      <c r="V39" s="27"/>
      <c r="W39" s="27"/>
      <c r="X39" s="4"/>
      <c r="Y39" s="4"/>
      <c r="Z39" s="4"/>
      <c r="AA39" s="4"/>
    </row>
    <row r="40" spans="1:27" s="157" customFormat="1" ht="66.75" customHeight="1" x14ac:dyDescent="0.25">
      <c r="A40" s="156"/>
      <c r="B40" s="147">
        <v>32</v>
      </c>
      <c r="C40" s="17" t="s">
        <v>249</v>
      </c>
      <c r="D40" s="18">
        <v>45143</v>
      </c>
      <c r="E40" s="19" t="s">
        <v>250</v>
      </c>
      <c r="F40" s="38" t="s">
        <v>251</v>
      </c>
      <c r="G40" s="38" t="s">
        <v>26</v>
      </c>
      <c r="H40" s="20" t="s">
        <v>109</v>
      </c>
      <c r="I40" s="20" t="s">
        <v>110</v>
      </c>
      <c r="J40" s="124" t="s">
        <v>252</v>
      </c>
      <c r="K40" s="21">
        <v>8042.94</v>
      </c>
      <c r="L40" s="21">
        <v>8340.34</v>
      </c>
      <c r="M40" s="121" t="s">
        <v>112</v>
      </c>
      <c r="N40" s="121" t="s">
        <v>113</v>
      </c>
      <c r="O40" s="148">
        <v>45144</v>
      </c>
      <c r="P40" s="23">
        <v>45875</v>
      </c>
      <c r="Q40" s="21" t="s">
        <v>104</v>
      </c>
      <c r="R40" s="17">
        <f>12+12</f>
        <v>24</v>
      </c>
      <c r="S40" s="17" t="s">
        <v>32</v>
      </c>
      <c r="T40" s="29" t="s">
        <v>253</v>
      </c>
      <c r="U40" s="29" t="s">
        <v>1448</v>
      </c>
      <c r="V40" s="27"/>
      <c r="W40" s="27"/>
      <c r="X40" s="4"/>
      <c r="Y40" s="4"/>
      <c r="Z40" s="4"/>
      <c r="AA40" s="4"/>
    </row>
    <row r="41" spans="1:27" s="157" customFormat="1" ht="149.25" customHeight="1" x14ac:dyDescent="0.25">
      <c r="A41" s="156"/>
      <c r="B41" s="147">
        <v>33</v>
      </c>
      <c r="C41" s="17" t="s">
        <v>254</v>
      </c>
      <c r="D41" s="18">
        <v>44790</v>
      </c>
      <c r="E41" s="17" t="s">
        <v>255</v>
      </c>
      <c r="F41" s="38" t="s">
        <v>256</v>
      </c>
      <c r="G41" s="38" t="s">
        <v>26</v>
      </c>
      <c r="H41" s="20" t="s">
        <v>1550</v>
      </c>
      <c r="I41" s="20" t="s">
        <v>257</v>
      </c>
      <c r="J41" s="20" t="s">
        <v>258</v>
      </c>
      <c r="K41" s="21">
        <v>122868</v>
      </c>
      <c r="L41" s="21">
        <v>126726.05</v>
      </c>
      <c r="M41" s="23" t="s">
        <v>30</v>
      </c>
      <c r="N41" s="121" t="s">
        <v>83</v>
      </c>
      <c r="O41" s="148">
        <v>44790</v>
      </c>
      <c r="P41" s="23">
        <v>45886</v>
      </c>
      <c r="Q41" s="25" t="s">
        <v>1398</v>
      </c>
      <c r="R41" s="17">
        <f>12+12+12</f>
        <v>36</v>
      </c>
      <c r="S41" s="20" t="s">
        <v>259</v>
      </c>
      <c r="T41" s="20" t="s">
        <v>260</v>
      </c>
      <c r="U41" s="29" t="s">
        <v>1400</v>
      </c>
      <c r="V41" s="27"/>
      <c r="W41" s="20"/>
      <c r="X41" s="4"/>
      <c r="Y41" s="4"/>
      <c r="Z41" s="4"/>
      <c r="AA41" s="4"/>
    </row>
    <row r="42" spans="1:27" s="157" customFormat="1" ht="141" customHeight="1" x14ac:dyDescent="0.25">
      <c r="A42" s="156"/>
      <c r="B42" s="147">
        <v>34</v>
      </c>
      <c r="C42" s="17" t="s">
        <v>262</v>
      </c>
      <c r="D42" s="18">
        <v>44056</v>
      </c>
      <c r="E42" s="19" t="s">
        <v>244</v>
      </c>
      <c r="F42" s="38" t="s">
        <v>1406</v>
      </c>
      <c r="G42" s="17" t="s">
        <v>26</v>
      </c>
      <c r="H42" s="20" t="s">
        <v>193</v>
      </c>
      <c r="I42" s="124" t="s">
        <v>194</v>
      </c>
      <c r="J42" s="124" t="s">
        <v>263</v>
      </c>
      <c r="K42" s="224">
        <v>28736.12</v>
      </c>
      <c r="L42" s="21"/>
      <c r="M42" s="23" t="s">
        <v>30</v>
      </c>
      <c r="N42" s="121" t="s">
        <v>31</v>
      </c>
      <c r="O42" s="18">
        <v>44060</v>
      </c>
      <c r="P42" s="23">
        <v>45887</v>
      </c>
      <c r="Q42" s="25" t="s">
        <v>1426</v>
      </c>
      <c r="R42" s="17">
        <f>12+12+12+12+12</f>
        <v>60</v>
      </c>
      <c r="S42" s="17" t="s">
        <v>60</v>
      </c>
      <c r="T42" s="20" t="s">
        <v>264</v>
      </c>
      <c r="U42" s="29" t="s">
        <v>1427</v>
      </c>
      <c r="V42" s="27"/>
      <c r="W42" s="27"/>
      <c r="X42" s="4"/>
      <c r="Y42" s="4"/>
      <c r="Z42" s="4"/>
      <c r="AA42" s="4"/>
    </row>
    <row r="43" spans="1:27" s="157" customFormat="1" ht="128.25" customHeight="1" x14ac:dyDescent="0.25">
      <c r="A43" s="156"/>
      <c r="B43" s="147">
        <v>35</v>
      </c>
      <c r="C43" s="17" t="s">
        <v>274</v>
      </c>
      <c r="D43" s="42">
        <v>42980</v>
      </c>
      <c r="E43" s="19" t="s">
        <v>275</v>
      </c>
      <c r="F43" s="19" t="s">
        <v>276</v>
      </c>
      <c r="G43" s="37" t="s">
        <v>26</v>
      </c>
      <c r="H43" s="17" t="s">
        <v>277</v>
      </c>
      <c r="I43" s="17" t="s">
        <v>278</v>
      </c>
      <c r="J43" s="124" t="s">
        <v>279</v>
      </c>
      <c r="K43" s="21">
        <v>25200</v>
      </c>
      <c r="L43" s="22">
        <v>31340.07</v>
      </c>
      <c r="M43" s="23" t="s">
        <v>50</v>
      </c>
      <c r="N43" s="18" t="s">
        <v>31</v>
      </c>
      <c r="O43" s="18">
        <v>42980</v>
      </c>
      <c r="P43" s="18">
        <v>45902</v>
      </c>
      <c r="Q43" s="25" t="s">
        <v>1445</v>
      </c>
      <c r="R43" s="17">
        <f>12+12+12+12+12+12+12+12+12</f>
        <v>108</v>
      </c>
      <c r="S43" s="17" t="s">
        <v>271</v>
      </c>
      <c r="T43" s="132" t="s">
        <v>1277</v>
      </c>
      <c r="U43" s="29" t="s">
        <v>1473</v>
      </c>
      <c r="V43" s="27"/>
      <c r="W43" s="27"/>
      <c r="X43" s="4"/>
      <c r="Y43" s="4"/>
      <c r="Z43" s="4"/>
      <c r="AA43" s="4"/>
    </row>
    <row r="44" spans="1:27" s="157" customFormat="1" ht="161.25" customHeight="1" x14ac:dyDescent="0.25">
      <c r="A44" s="156"/>
      <c r="B44" s="147">
        <v>36</v>
      </c>
      <c r="C44" s="17" t="s">
        <v>287</v>
      </c>
      <c r="D44" s="18">
        <v>44082</v>
      </c>
      <c r="E44" s="17" t="s">
        <v>288</v>
      </c>
      <c r="F44" s="17" t="s">
        <v>289</v>
      </c>
      <c r="G44" s="37" t="s">
        <v>26</v>
      </c>
      <c r="H44" s="20" t="s">
        <v>290</v>
      </c>
      <c r="I44" s="20" t="s">
        <v>291</v>
      </c>
      <c r="J44" s="124" t="s">
        <v>292</v>
      </c>
      <c r="K44" s="21">
        <v>5175</v>
      </c>
      <c r="L44" s="21">
        <v>4304.16</v>
      </c>
      <c r="M44" s="23" t="s">
        <v>30</v>
      </c>
      <c r="N44" s="148" t="s">
        <v>31</v>
      </c>
      <c r="O44" s="18">
        <v>44083</v>
      </c>
      <c r="P44" s="23">
        <v>45909</v>
      </c>
      <c r="Q44" s="21" t="s">
        <v>196</v>
      </c>
      <c r="R44" s="17">
        <f>12+12+12+12+12</f>
        <v>60</v>
      </c>
      <c r="S44" s="17" t="s">
        <v>41</v>
      </c>
      <c r="T44" s="132" t="s">
        <v>1326</v>
      </c>
      <c r="U44" s="29" t="s">
        <v>1449</v>
      </c>
      <c r="V44" s="27"/>
      <c r="W44" s="27"/>
      <c r="X44" s="4"/>
      <c r="Y44" s="4"/>
      <c r="Z44" s="4"/>
      <c r="AA44" s="4"/>
    </row>
    <row r="45" spans="1:27" s="157" customFormat="1" ht="209.25" customHeight="1" x14ac:dyDescent="0.25">
      <c r="A45" s="156"/>
      <c r="B45" s="147">
        <v>37</v>
      </c>
      <c r="C45" s="17" t="s">
        <v>294</v>
      </c>
      <c r="D45" s="18">
        <v>45175</v>
      </c>
      <c r="E45" s="17" t="s">
        <v>295</v>
      </c>
      <c r="F45" s="38" t="s">
        <v>296</v>
      </c>
      <c r="G45" s="37" t="s">
        <v>26</v>
      </c>
      <c r="H45" s="20" t="s">
        <v>297</v>
      </c>
      <c r="I45" s="20" t="s">
        <v>298</v>
      </c>
      <c r="J45" s="20" t="s">
        <v>1348</v>
      </c>
      <c r="K45" s="21">
        <f>68800+10667.52</f>
        <v>79467.520000000004</v>
      </c>
      <c r="L45" s="21"/>
      <c r="M45" s="23" t="s">
        <v>30</v>
      </c>
      <c r="N45" s="148" t="s">
        <v>83</v>
      </c>
      <c r="O45" s="148">
        <v>45180</v>
      </c>
      <c r="P45" s="23">
        <v>45911</v>
      </c>
      <c r="Q45" s="21" t="s">
        <v>104</v>
      </c>
      <c r="R45" s="17">
        <f>12+12</f>
        <v>24</v>
      </c>
      <c r="S45" s="17" t="s">
        <v>60</v>
      </c>
      <c r="T45" s="20" t="s">
        <v>1250</v>
      </c>
      <c r="U45" s="29" t="s">
        <v>1474</v>
      </c>
      <c r="V45" s="27"/>
      <c r="W45" s="20"/>
      <c r="X45" s="4"/>
      <c r="Y45" s="4"/>
      <c r="Z45" s="4"/>
      <c r="AA45" s="4"/>
    </row>
    <row r="46" spans="1:27" s="157" customFormat="1" ht="202.5" customHeight="1" x14ac:dyDescent="0.25">
      <c r="A46" s="156"/>
      <c r="B46" s="147">
        <v>38</v>
      </c>
      <c r="C46" s="17" t="s">
        <v>1457</v>
      </c>
      <c r="D46" s="18">
        <v>45546</v>
      </c>
      <c r="E46" s="20" t="s">
        <v>1459</v>
      </c>
      <c r="F46" s="17" t="s">
        <v>1460</v>
      </c>
      <c r="G46" s="19" t="s">
        <v>282</v>
      </c>
      <c r="H46" s="142" t="s">
        <v>1458</v>
      </c>
      <c r="I46" s="124" t="s">
        <v>1461</v>
      </c>
      <c r="J46" s="142" t="s">
        <v>1462</v>
      </c>
      <c r="K46" s="21">
        <v>3799.9</v>
      </c>
      <c r="L46" s="21"/>
      <c r="M46" s="23" t="s">
        <v>30</v>
      </c>
      <c r="N46" s="148" t="s">
        <v>31</v>
      </c>
      <c r="O46" s="18">
        <v>45551</v>
      </c>
      <c r="P46" s="146">
        <v>45916</v>
      </c>
      <c r="Q46" s="21" t="s">
        <v>39</v>
      </c>
      <c r="R46" s="136">
        <f>12</f>
        <v>12</v>
      </c>
      <c r="S46" s="26" t="s">
        <v>41</v>
      </c>
      <c r="T46" s="166" t="s">
        <v>1472</v>
      </c>
      <c r="U46" s="29" t="s">
        <v>1470</v>
      </c>
      <c r="V46" s="113"/>
      <c r="W46" s="27"/>
      <c r="X46" s="4"/>
      <c r="Y46" s="4"/>
      <c r="Z46" s="4"/>
      <c r="AA46" s="4"/>
    </row>
    <row r="47" spans="1:27" s="157" customFormat="1" ht="158.25" customHeight="1" x14ac:dyDescent="0.25">
      <c r="A47" s="156"/>
      <c r="B47" s="147">
        <v>39</v>
      </c>
      <c r="C47" s="17" t="s">
        <v>393</v>
      </c>
      <c r="D47" s="18">
        <v>44818</v>
      </c>
      <c r="E47" s="17" t="s">
        <v>394</v>
      </c>
      <c r="F47" s="17" t="s">
        <v>395</v>
      </c>
      <c r="G47" s="17" t="s">
        <v>26</v>
      </c>
      <c r="H47" s="17" t="s">
        <v>396</v>
      </c>
      <c r="I47" s="20" t="s">
        <v>397</v>
      </c>
      <c r="J47" s="20" t="s">
        <v>398</v>
      </c>
      <c r="K47" s="21">
        <v>24000</v>
      </c>
      <c r="L47" s="22"/>
      <c r="M47" s="23" t="s">
        <v>50</v>
      </c>
      <c r="N47" s="23" t="s">
        <v>31</v>
      </c>
      <c r="O47" s="148">
        <v>44823</v>
      </c>
      <c r="P47" s="18">
        <v>45919</v>
      </c>
      <c r="Q47" s="18" t="s">
        <v>39</v>
      </c>
      <c r="R47" s="17">
        <v>36</v>
      </c>
      <c r="S47" s="110" t="s">
        <v>1249</v>
      </c>
      <c r="T47" s="166" t="s">
        <v>1291</v>
      </c>
      <c r="U47" s="29" t="s">
        <v>399</v>
      </c>
      <c r="V47" s="27"/>
      <c r="W47" s="27"/>
      <c r="X47" s="4"/>
      <c r="Y47" s="4"/>
      <c r="Z47" s="4"/>
      <c r="AA47" s="4"/>
    </row>
    <row r="48" spans="1:27" s="157" customFormat="1" ht="192.75" customHeight="1" x14ac:dyDescent="0.25">
      <c r="A48" s="156"/>
      <c r="B48" s="147">
        <v>40</v>
      </c>
      <c r="C48" s="17" t="s">
        <v>1464</v>
      </c>
      <c r="D48" s="18">
        <v>45559</v>
      </c>
      <c r="E48" s="17" t="s">
        <v>1465</v>
      </c>
      <c r="F48" s="17" t="s">
        <v>1466</v>
      </c>
      <c r="G48" s="37" t="s">
        <v>134</v>
      </c>
      <c r="H48" s="142" t="s">
        <v>1467</v>
      </c>
      <c r="I48" s="124" t="s">
        <v>1468</v>
      </c>
      <c r="J48" s="142" t="s">
        <v>1469</v>
      </c>
      <c r="K48" s="21">
        <v>4275</v>
      </c>
      <c r="L48" s="21"/>
      <c r="M48" s="23" t="s">
        <v>30</v>
      </c>
      <c r="N48" s="121" t="s">
        <v>83</v>
      </c>
      <c r="O48" s="148">
        <v>45560</v>
      </c>
      <c r="P48" s="23">
        <v>45925</v>
      </c>
      <c r="Q48" s="18" t="s">
        <v>39</v>
      </c>
      <c r="R48" s="17">
        <f>12</f>
        <v>12</v>
      </c>
      <c r="S48" s="17" t="s">
        <v>32</v>
      </c>
      <c r="T48" s="128" t="s">
        <v>1475</v>
      </c>
      <c r="U48" s="29" t="s">
        <v>1470</v>
      </c>
      <c r="V48" s="27"/>
      <c r="W48" s="20"/>
      <c r="X48" s="4"/>
      <c r="Y48" s="4"/>
      <c r="Z48" s="4"/>
      <c r="AA48" s="4"/>
    </row>
    <row r="49" spans="1:27" s="157" customFormat="1" ht="176.25" customHeight="1" x14ac:dyDescent="0.25">
      <c r="A49" s="156"/>
      <c r="B49" s="147">
        <v>41</v>
      </c>
      <c r="C49" s="17" t="s">
        <v>305</v>
      </c>
      <c r="D49" s="18">
        <v>44104</v>
      </c>
      <c r="E49" s="17" t="s">
        <v>306</v>
      </c>
      <c r="F49" s="38" t="s">
        <v>307</v>
      </c>
      <c r="G49" s="37" t="s">
        <v>26</v>
      </c>
      <c r="H49" s="20" t="s">
        <v>1556</v>
      </c>
      <c r="I49" s="20" t="s">
        <v>308</v>
      </c>
      <c r="J49" s="20" t="s">
        <v>309</v>
      </c>
      <c r="K49" s="21">
        <v>1500</v>
      </c>
      <c r="L49" s="21">
        <f>1740</f>
        <v>1740</v>
      </c>
      <c r="M49" s="23" t="s">
        <v>30</v>
      </c>
      <c r="N49" s="148" t="s">
        <v>31</v>
      </c>
      <c r="O49" s="148">
        <v>44105</v>
      </c>
      <c r="P49" s="23">
        <v>45930</v>
      </c>
      <c r="Q49" s="25" t="s">
        <v>1450</v>
      </c>
      <c r="R49" s="17">
        <f>12+12+12+12+12</f>
        <v>60</v>
      </c>
      <c r="S49" s="17" t="s">
        <v>41</v>
      </c>
      <c r="T49" s="128" t="s">
        <v>1325</v>
      </c>
      <c r="U49" s="29" t="s">
        <v>1470</v>
      </c>
      <c r="V49" s="27"/>
      <c r="W49" s="27"/>
      <c r="X49" s="4"/>
      <c r="Y49" s="4"/>
      <c r="Z49" s="4"/>
      <c r="AA49" s="4"/>
    </row>
    <row r="50" spans="1:27" s="157" customFormat="1" ht="176.25" customHeight="1" x14ac:dyDescent="0.25">
      <c r="A50" s="156"/>
      <c r="B50" s="147">
        <v>42</v>
      </c>
      <c r="C50" s="17" t="s">
        <v>310</v>
      </c>
      <c r="D50" s="18">
        <v>44839</v>
      </c>
      <c r="E50" s="17" t="s">
        <v>311</v>
      </c>
      <c r="F50" s="17" t="s">
        <v>312</v>
      </c>
      <c r="G50" s="37" t="s">
        <v>26</v>
      </c>
      <c r="H50" s="17" t="s">
        <v>1557</v>
      </c>
      <c r="I50" s="17" t="s">
        <v>314</v>
      </c>
      <c r="J50" s="124" t="s">
        <v>315</v>
      </c>
      <c r="K50" s="21">
        <v>174855</v>
      </c>
      <c r="L50" s="21">
        <v>94708.32</v>
      </c>
      <c r="M50" s="23" t="s">
        <v>30</v>
      </c>
      <c r="N50" s="23" t="s">
        <v>83</v>
      </c>
      <c r="O50" s="18">
        <v>44841</v>
      </c>
      <c r="P50" s="18">
        <v>45936</v>
      </c>
      <c r="Q50" s="21" t="s">
        <v>91</v>
      </c>
      <c r="R50" s="17">
        <f>12+12+12</f>
        <v>36</v>
      </c>
      <c r="S50" s="26" t="s">
        <v>60</v>
      </c>
      <c r="T50" s="29" t="s">
        <v>316</v>
      </c>
      <c r="U50" s="20" t="s">
        <v>1497</v>
      </c>
      <c r="V50" s="27" t="s">
        <v>1471</v>
      </c>
      <c r="W50" s="27"/>
      <c r="X50" s="4"/>
      <c r="Y50" s="4"/>
      <c r="Z50" s="4"/>
      <c r="AA50" s="4"/>
    </row>
    <row r="51" spans="1:27" s="157" customFormat="1" ht="105" customHeight="1" x14ac:dyDescent="0.25">
      <c r="A51" s="156"/>
      <c r="B51" s="147">
        <v>43</v>
      </c>
      <c r="C51" s="44" t="s">
        <v>317</v>
      </c>
      <c r="D51" s="18">
        <v>44511</v>
      </c>
      <c r="E51" s="17" t="s">
        <v>318</v>
      </c>
      <c r="F51" s="17" t="s">
        <v>319</v>
      </c>
      <c r="G51" s="37" t="s">
        <v>26</v>
      </c>
      <c r="H51" s="17" t="s">
        <v>320</v>
      </c>
      <c r="I51" s="17" t="s">
        <v>321</v>
      </c>
      <c r="J51" s="20" t="s">
        <v>322</v>
      </c>
      <c r="K51" s="21">
        <v>17999.759999999998</v>
      </c>
      <c r="L51" s="22">
        <v>21173.4</v>
      </c>
      <c r="M51" s="23" t="s">
        <v>30</v>
      </c>
      <c r="N51" s="23" t="s">
        <v>31</v>
      </c>
      <c r="O51" s="23">
        <v>44483</v>
      </c>
      <c r="P51" s="23">
        <v>45944</v>
      </c>
      <c r="Q51" s="21" t="s">
        <v>59</v>
      </c>
      <c r="R51" s="17">
        <f>12+12+12+12</f>
        <v>48</v>
      </c>
      <c r="S51" s="26" t="s">
        <v>156</v>
      </c>
      <c r="T51" s="126" t="s">
        <v>1279</v>
      </c>
      <c r="U51" s="20" t="s">
        <v>1498</v>
      </c>
      <c r="V51" s="27"/>
      <c r="W51" s="20"/>
      <c r="X51" s="4"/>
      <c r="Y51" s="4"/>
      <c r="Z51" s="4"/>
      <c r="AA51" s="4"/>
    </row>
    <row r="52" spans="1:27" s="157" customFormat="1" ht="66" customHeight="1" x14ac:dyDescent="0.25">
      <c r="A52" s="156"/>
      <c r="B52" s="147">
        <v>44</v>
      </c>
      <c r="C52" s="17" t="s">
        <v>330</v>
      </c>
      <c r="D52" s="18">
        <v>45216</v>
      </c>
      <c r="E52" s="17" t="s">
        <v>331</v>
      </c>
      <c r="F52" s="17" t="s">
        <v>332</v>
      </c>
      <c r="G52" s="37" t="s">
        <v>134</v>
      </c>
      <c r="H52" s="20" t="s">
        <v>333</v>
      </c>
      <c r="I52" s="20" t="s">
        <v>1124</v>
      </c>
      <c r="J52" s="20" t="s">
        <v>334</v>
      </c>
      <c r="K52" s="21">
        <v>15192</v>
      </c>
      <c r="L52" s="21"/>
      <c r="M52" s="23" t="s">
        <v>30</v>
      </c>
      <c r="N52" s="121" t="s">
        <v>31</v>
      </c>
      <c r="O52" s="148">
        <v>45216</v>
      </c>
      <c r="P52" s="23">
        <v>45947</v>
      </c>
      <c r="Q52" s="18" t="s">
        <v>1568</v>
      </c>
      <c r="R52" s="17">
        <f>12+12</f>
        <v>24</v>
      </c>
      <c r="S52" s="26" t="s">
        <v>138</v>
      </c>
      <c r="T52" s="29" t="s">
        <v>1308</v>
      </c>
      <c r="U52" s="29" t="s">
        <v>1449</v>
      </c>
      <c r="V52" s="27"/>
      <c r="W52" s="20"/>
      <c r="X52" s="4"/>
      <c r="Y52" s="4"/>
      <c r="Z52" s="4"/>
      <c r="AA52" s="4"/>
    </row>
    <row r="53" spans="1:27" s="157" customFormat="1" ht="167.25" customHeight="1" x14ac:dyDescent="0.25">
      <c r="A53" s="156"/>
      <c r="B53" s="147">
        <v>45</v>
      </c>
      <c r="C53" s="17" t="s">
        <v>1494</v>
      </c>
      <c r="D53" s="18">
        <v>45583</v>
      </c>
      <c r="E53" s="17" t="s">
        <v>1489</v>
      </c>
      <c r="F53" s="17" t="s">
        <v>1490</v>
      </c>
      <c r="G53" s="37" t="s">
        <v>134</v>
      </c>
      <c r="H53" s="20" t="s">
        <v>1491</v>
      </c>
      <c r="I53" s="20" t="s">
        <v>1492</v>
      </c>
      <c r="J53" s="20" t="s">
        <v>1493</v>
      </c>
      <c r="K53" s="21">
        <v>2750</v>
      </c>
      <c r="L53" s="21"/>
      <c r="M53" s="23" t="s">
        <v>30</v>
      </c>
      <c r="N53" s="121" t="s">
        <v>31</v>
      </c>
      <c r="O53" s="148">
        <v>45583</v>
      </c>
      <c r="P53" s="23">
        <v>45948</v>
      </c>
      <c r="Q53" s="18" t="s">
        <v>39</v>
      </c>
      <c r="R53" s="17">
        <f>12</f>
        <v>12</v>
      </c>
      <c r="S53" s="26" t="s">
        <v>41</v>
      </c>
      <c r="T53" s="166" t="s">
        <v>1567</v>
      </c>
      <c r="U53" s="29" t="s">
        <v>1495</v>
      </c>
      <c r="V53" s="27"/>
      <c r="W53" s="20"/>
      <c r="X53" s="4"/>
      <c r="Y53" s="4"/>
      <c r="Z53" s="4"/>
      <c r="AA53" s="4"/>
    </row>
    <row r="54" spans="1:27" s="157" customFormat="1" ht="128.25" customHeight="1" x14ac:dyDescent="0.25">
      <c r="A54" s="156"/>
      <c r="B54" s="147">
        <v>46</v>
      </c>
      <c r="C54" s="17" t="s">
        <v>335</v>
      </c>
      <c r="D54" s="18">
        <v>44854</v>
      </c>
      <c r="E54" s="17" t="s">
        <v>336</v>
      </c>
      <c r="F54" s="37" t="s">
        <v>337</v>
      </c>
      <c r="G54" s="37" t="s">
        <v>26</v>
      </c>
      <c r="H54" s="20" t="s">
        <v>338</v>
      </c>
      <c r="I54" s="20" t="s">
        <v>339</v>
      </c>
      <c r="J54" s="20" t="s">
        <v>340</v>
      </c>
      <c r="K54" s="21">
        <v>1538.8</v>
      </c>
      <c r="L54" s="22">
        <v>706.8</v>
      </c>
      <c r="M54" s="23" t="s">
        <v>30</v>
      </c>
      <c r="N54" s="148" t="s">
        <v>31</v>
      </c>
      <c r="O54" s="18">
        <v>44854</v>
      </c>
      <c r="P54" s="18">
        <v>45949</v>
      </c>
      <c r="Q54" s="18" t="s">
        <v>91</v>
      </c>
      <c r="R54" s="17">
        <f>12+12+12</f>
        <v>36</v>
      </c>
      <c r="S54" s="26" t="s">
        <v>98</v>
      </c>
      <c r="T54" s="128" t="s">
        <v>1281</v>
      </c>
      <c r="U54" s="29" t="s">
        <v>1495</v>
      </c>
      <c r="V54" s="27"/>
      <c r="W54" s="27"/>
      <c r="X54" s="4"/>
      <c r="Y54" s="4"/>
      <c r="Z54" s="4"/>
      <c r="AA54" s="4"/>
    </row>
    <row r="55" spans="1:27" s="157" customFormat="1" ht="183" customHeight="1" x14ac:dyDescent="0.25">
      <c r="A55" s="156"/>
      <c r="B55" s="147">
        <v>47</v>
      </c>
      <c r="C55" s="17" t="s">
        <v>341</v>
      </c>
      <c r="D55" s="18">
        <v>44147</v>
      </c>
      <c r="E55" s="17" t="s">
        <v>342</v>
      </c>
      <c r="F55" s="17" t="s">
        <v>343</v>
      </c>
      <c r="G55" s="37" t="s">
        <v>26</v>
      </c>
      <c r="H55" s="20" t="s">
        <v>344</v>
      </c>
      <c r="I55" s="20" t="s">
        <v>345</v>
      </c>
      <c r="J55" s="20" t="s">
        <v>346</v>
      </c>
      <c r="K55" s="21">
        <v>8200</v>
      </c>
      <c r="L55" s="21">
        <v>8833.84</v>
      </c>
      <c r="M55" s="23" t="s">
        <v>30</v>
      </c>
      <c r="N55" s="148" t="s">
        <v>31</v>
      </c>
      <c r="O55" s="148">
        <v>44148</v>
      </c>
      <c r="P55" s="23">
        <v>45974</v>
      </c>
      <c r="Q55" s="18" t="s">
        <v>366</v>
      </c>
      <c r="R55" s="17">
        <f>12+12+12+12+12</f>
        <v>60</v>
      </c>
      <c r="S55" s="26" t="s">
        <v>32</v>
      </c>
      <c r="T55" s="29" t="s">
        <v>1309</v>
      </c>
      <c r="U55" s="20" t="s">
        <v>1559</v>
      </c>
      <c r="V55" s="27"/>
      <c r="W55" s="20"/>
      <c r="X55" s="4"/>
      <c r="Y55" s="4"/>
      <c r="Z55" s="4"/>
      <c r="AA55" s="4"/>
    </row>
    <row r="56" spans="1:27" s="157" customFormat="1" ht="141.75" customHeight="1" x14ac:dyDescent="0.25">
      <c r="A56" s="156"/>
      <c r="B56" s="147">
        <v>48</v>
      </c>
      <c r="C56" s="17" t="s">
        <v>348</v>
      </c>
      <c r="D56" s="18">
        <v>45253</v>
      </c>
      <c r="E56" s="17" t="s">
        <v>349</v>
      </c>
      <c r="F56" s="17" t="s">
        <v>350</v>
      </c>
      <c r="G56" s="19" t="s">
        <v>26</v>
      </c>
      <c r="H56" s="20" t="s">
        <v>351</v>
      </c>
      <c r="I56" s="20" t="s">
        <v>352</v>
      </c>
      <c r="J56" s="20" t="s">
        <v>353</v>
      </c>
      <c r="K56" s="21">
        <v>1836</v>
      </c>
      <c r="L56" s="22"/>
      <c r="M56" s="23" t="s">
        <v>30</v>
      </c>
      <c r="N56" s="121" t="s">
        <v>31</v>
      </c>
      <c r="O56" s="18">
        <v>45254</v>
      </c>
      <c r="P56" s="18">
        <v>45985</v>
      </c>
      <c r="Q56" s="25" t="s">
        <v>1323</v>
      </c>
      <c r="R56" s="17">
        <f>12+12</f>
        <v>24</v>
      </c>
      <c r="S56" s="26" t="s">
        <v>354</v>
      </c>
      <c r="T56" s="29" t="s">
        <v>1282</v>
      </c>
      <c r="U56" s="29" t="s">
        <v>1499</v>
      </c>
      <c r="V56" s="27"/>
      <c r="W56" s="27"/>
      <c r="X56" s="4"/>
      <c r="Y56" s="4"/>
      <c r="Z56" s="4"/>
      <c r="AA56" s="4"/>
    </row>
    <row r="57" spans="1:27" s="157" customFormat="1" ht="107.25" customHeight="1" x14ac:dyDescent="0.25">
      <c r="A57" s="156"/>
      <c r="B57" s="147">
        <v>49</v>
      </c>
      <c r="C57" s="17" t="s">
        <v>178</v>
      </c>
      <c r="D57" s="18">
        <v>44742</v>
      </c>
      <c r="E57" s="17" t="s">
        <v>179</v>
      </c>
      <c r="F57" s="37" t="s">
        <v>180</v>
      </c>
      <c r="G57" s="17" t="s">
        <v>173</v>
      </c>
      <c r="H57" s="124" t="s">
        <v>181</v>
      </c>
      <c r="I57" s="124" t="s">
        <v>182</v>
      </c>
      <c r="J57" s="20" t="s">
        <v>183</v>
      </c>
      <c r="K57" s="21">
        <f>(1150*12)+(150*12)</f>
        <v>15600</v>
      </c>
      <c r="L57" s="22"/>
      <c r="M57" s="23" t="s">
        <v>50</v>
      </c>
      <c r="N57" s="148" t="s">
        <v>31</v>
      </c>
      <c r="O57" s="18">
        <v>44743</v>
      </c>
      <c r="P57" s="18">
        <v>46204</v>
      </c>
      <c r="Q57" s="25" t="s">
        <v>104</v>
      </c>
      <c r="R57" s="17">
        <f>24+24</f>
        <v>48</v>
      </c>
      <c r="S57" s="26" t="s">
        <v>98</v>
      </c>
      <c r="T57" s="128" t="s">
        <v>1273</v>
      </c>
      <c r="U57" s="29" t="s">
        <v>1408</v>
      </c>
      <c r="V57" s="27"/>
      <c r="W57" s="27"/>
      <c r="X57" s="4"/>
      <c r="Y57" s="4"/>
      <c r="Z57" s="4"/>
      <c r="AA57" s="4"/>
    </row>
    <row r="58" spans="1:27" s="157" customFormat="1" ht="154.5" customHeight="1" x14ac:dyDescent="0.25">
      <c r="A58" s="156"/>
      <c r="B58" s="147">
        <v>50</v>
      </c>
      <c r="C58" s="17" t="s">
        <v>1451</v>
      </c>
      <c r="D58" s="18">
        <v>45546</v>
      </c>
      <c r="E58" s="20" t="s">
        <v>1453</v>
      </c>
      <c r="F58" s="17" t="s">
        <v>1454</v>
      </c>
      <c r="G58" s="19" t="s">
        <v>282</v>
      </c>
      <c r="H58" s="142" t="s">
        <v>1452</v>
      </c>
      <c r="I58" s="124" t="s">
        <v>1455</v>
      </c>
      <c r="J58" s="142" t="s">
        <v>1456</v>
      </c>
      <c r="K58" s="21">
        <v>42456</v>
      </c>
      <c r="L58" s="21"/>
      <c r="M58" s="23" t="s">
        <v>30</v>
      </c>
      <c r="N58" s="148" t="s">
        <v>83</v>
      </c>
      <c r="O58" s="18">
        <v>45546</v>
      </c>
      <c r="P58" s="146">
        <v>46276</v>
      </c>
      <c r="Q58" s="21" t="s">
        <v>39</v>
      </c>
      <c r="R58" s="136">
        <f>24</f>
        <v>24</v>
      </c>
      <c r="S58" s="17" t="s">
        <v>32</v>
      </c>
      <c r="T58" s="132" t="s">
        <v>1476</v>
      </c>
      <c r="U58" s="20" t="s">
        <v>1470</v>
      </c>
      <c r="V58" s="113"/>
      <c r="W58" s="27"/>
      <c r="X58" s="4"/>
      <c r="Y58" s="4"/>
      <c r="Z58" s="4"/>
      <c r="AA58" s="4"/>
    </row>
    <row r="59" spans="1:27" s="157" customFormat="1" ht="213.75" customHeight="1" x14ac:dyDescent="0.25">
      <c r="A59" s="156"/>
      <c r="B59" s="147">
        <v>51</v>
      </c>
      <c r="C59" s="17" t="s">
        <v>400</v>
      </c>
      <c r="D59" s="18">
        <v>44795</v>
      </c>
      <c r="E59" s="20" t="s">
        <v>401</v>
      </c>
      <c r="F59" s="37" t="s">
        <v>402</v>
      </c>
      <c r="G59" s="17" t="s">
        <v>26</v>
      </c>
      <c r="H59" s="124" t="s">
        <v>403</v>
      </c>
      <c r="I59" s="20" t="s">
        <v>404</v>
      </c>
      <c r="J59" s="20" t="s">
        <v>405</v>
      </c>
      <c r="K59" s="21">
        <v>19200</v>
      </c>
      <c r="L59" s="22"/>
      <c r="M59" s="23" t="s">
        <v>50</v>
      </c>
      <c r="N59" s="148" t="s">
        <v>31</v>
      </c>
      <c r="O59" s="18">
        <v>44795</v>
      </c>
      <c r="P59" s="18">
        <v>46621</v>
      </c>
      <c r="Q59" s="25" t="s">
        <v>39</v>
      </c>
      <c r="R59" s="17">
        <f>60</f>
        <v>60</v>
      </c>
      <c r="S59" s="17"/>
      <c r="T59" s="132" t="s">
        <v>1442</v>
      </c>
      <c r="U59" s="20" t="s">
        <v>406</v>
      </c>
      <c r="V59" s="25"/>
      <c r="W59" s="27"/>
      <c r="X59" s="4"/>
      <c r="Y59" s="4"/>
      <c r="Z59" s="4"/>
      <c r="AA59" s="4"/>
    </row>
    <row r="60" spans="1:27" s="157" customFormat="1" ht="193.5" customHeight="1" x14ac:dyDescent="0.25">
      <c r="A60" s="156"/>
      <c r="B60" s="147">
        <v>52</v>
      </c>
      <c r="C60" s="17">
        <v>2172</v>
      </c>
      <c r="D60" s="18">
        <v>45302</v>
      </c>
      <c r="E60" s="17" t="s">
        <v>1299</v>
      </c>
      <c r="F60" s="20" t="s">
        <v>425</v>
      </c>
      <c r="G60" s="17" t="s">
        <v>1300</v>
      </c>
      <c r="H60" s="17" t="s">
        <v>1301</v>
      </c>
      <c r="I60" s="17" t="s">
        <v>1302</v>
      </c>
      <c r="J60" s="20" t="s">
        <v>1306</v>
      </c>
      <c r="K60" s="21">
        <v>0</v>
      </c>
      <c r="L60" s="22"/>
      <c r="M60" s="23" t="s">
        <v>1303</v>
      </c>
      <c r="N60" s="23" t="s">
        <v>31</v>
      </c>
      <c r="O60" s="18">
        <v>45302</v>
      </c>
      <c r="P60" s="18">
        <v>47129</v>
      </c>
      <c r="Q60" s="25" t="s">
        <v>1304</v>
      </c>
      <c r="R60" s="17" t="s">
        <v>1305</v>
      </c>
      <c r="S60" s="17" t="s">
        <v>105</v>
      </c>
      <c r="T60" s="20" t="s">
        <v>1313</v>
      </c>
      <c r="U60" s="20" t="s">
        <v>1312</v>
      </c>
      <c r="V60" s="27"/>
      <c r="W60" s="35"/>
      <c r="X60" s="4"/>
      <c r="Y60" s="4"/>
      <c r="Z60" s="4"/>
      <c r="AA60" s="4"/>
    </row>
    <row r="61" spans="1:27" s="157" customFormat="1" ht="99" customHeight="1" x14ac:dyDescent="0.25">
      <c r="A61" s="156"/>
      <c r="B61" s="147">
        <v>53</v>
      </c>
      <c r="C61" s="17" t="s">
        <v>417</v>
      </c>
      <c r="D61" s="18">
        <v>43787</v>
      </c>
      <c r="E61" s="17" t="s">
        <v>418</v>
      </c>
      <c r="F61" s="17" t="s">
        <v>419</v>
      </c>
      <c r="G61" s="17" t="s">
        <v>26</v>
      </c>
      <c r="H61" s="20" t="s">
        <v>420</v>
      </c>
      <c r="I61" s="20" t="s">
        <v>421</v>
      </c>
      <c r="J61" s="20" t="s">
        <v>422</v>
      </c>
      <c r="K61" s="25" t="s">
        <v>1339</v>
      </c>
      <c r="L61" s="21"/>
      <c r="M61" s="23" t="s">
        <v>30</v>
      </c>
      <c r="N61" s="23" t="s">
        <v>423</v>
      </c>
      <c r="O61" s="18">
        <v>43782</v>
      </c>
      <c r="P61" s="23" t="s">
        <v>424</v>
      </c>
      <c r="Q61" s="18" t="s">
        <v>39</v>
      </c>
      <c r="R61" s="17" t="s">
        <v>425</v>
      </c>
      <c r="S61" s="17" t="s">
        <v>32</v>
      </c>
      <c r="T61" s="20" t="s">
        <v>1311</v>
      </c>
      <c r="U61" s="20" t="s">
        <v>426</v>
      </c>
      <c r="V61" s="21"/>
      <c r="W61" s="35"/>
      <c r="X61" s="4"/>
      <c r="Y61" s="4"/>
      <c r="Z61" s="4"/>
      <c r="AA61" s="4"/>
    </row>
    <row r="62" spans="1:27" s="157" customFormat="1" ht="86.25" customHeight="1" x14ac:dyDescent="0.25">
      <c r="A62" s="156"/>
      <c r="B62" s="147">
        <v>54</v>
      </c>
      <c r="C62" s="17">
        <v>5029833</v>
      </c>
      <c r="D62" s="18">
        <v>42993</v>
      </c>
      <c r="E62" s="17" t="s">
        <v>427</v>
      </c>
      <c r="F62" s="37" t="s">
        <v>428</v>
      </c>
      <c r="G62" s="17" t="s">
        <v>26</v>
      </c>
      <c r="H62" s="20" t="s">
        <v>1558</v>
      </c>
      <c r="I62" s="17" t="s">
        <v>429</v>
      </c>
      <c r="J62" s="20" t="s">
        <v>430</v>
      </c>
      <c r="K62" s="21" t="s">
        <v>431</v>
      </c>
      <c r="L62" s="21"/>
      <c r="M62" s="23" t="s">
        <v>30</v>
      </c>
      <c r="N62" s="148" t="s">
        <v>31</v>
      </c>
      <c r="O62" s="148">
        <v>42993</v>
      </c>
      <c r="P62" s="121" t="s">
        <v>432</v>
      </c>
      <c r="Q62" s="21" t="s">
        <v>39</v>
      </c>
      <c r="R62" s="17" t="s">
        <v>425</v>
      </c>
      <c r="S62" s="17" t="s">
        <v>32</v>
      </c>
      <c r="T62" s="20" t="s">
        <v>1307</v>
      </c>
      <c r="U62" s="29" t="s">
        <v>433</v>
      </c>
      <c r="V62" s="21" t="s">
        <v>1314</v>
      </c>
      <c r="W62" s="35"/>
      <c r="X62" s="4"/>
      <c r="Y62" s="4"/>
      <c r="Z62" s="4"/>
      <c r="AA62" s="4"/>
    </row>
    <row r="63" spans="1:27" ht="15.75" customHeight="1" x14ac:dyDescent="0.25">
      <c r="A63" s="1"/>
      <c r="B63" s="1"/>
      <c r="C63" s="1"/>
      <c r="D63" s="1"/>
      <c r="E63" s="1"/>
      <c r="F63" s="2"/>
      <c r="G63" s="2"/>
      <c r="L63" s="159"/>
      <c r="P63" s="158"/>
      <c r="W63" s="4"/>
      <c r="X63" s="4"/>
      <c r="Y63" s="4"/>
      <c r="Z63" s="4"/>
      <c r="AA63" s="4"/>
    </row>
    <row r="64" spans="1:27" ht="15.75" customHeight="1" x14ac:dyDescent="0.25">
      <c r="A64" s="1"/>
      <c r="B64" s="1"/>
      <c r="C64" s="1"/>
      <c r="D64" s="1"/>
      <c r="E64" s="1"/>
      <c r="F64" s="2"/>
      <c r="G64" s="2"/>
      <c r="L64" s="159"/>
      <c r="P64" s="158"/>
      <c r="W64" s="4"/>
      <c r="X64" s="4"/>
      <c r="Y64" s="4"/>
      <c r="Z64" s="4"/>
      <c r="AA64" s="4"/>
    </row>
    <row r="65" spans="1:27" ht="15.75" customHeight="1" x14ac:dyDescent="0.25">
      <c r="A65" s="1"/>
      <c r="B65" s="1"/>
      <c r="C65" s="1"/>
      <c r="D65" s="1"/>
      <c r="E65" s="1"/>
      <c r="F65" s="2"/>
      <c r="G65" s="2"/>
      <c r="P65" s="3"/>
      <c r="W65" s="4"/>
      <c r="X65" s="4"/>
      <c r="Y65" s="4"/>
      <c r="Z65" s="4"/>
      <c r="AA65" s="4"/>
    </row>
    <row r="66" spans="1:27" ht="15.75" customHeight="1" x14ac:dyDescent="0.25">
      <c r="A66" s="1"/>
      <c r="B66" s="1"/>
      <c r="C66" s="1"/>
      <c r="D66" s="1"/>
      <c r="E66" s="1"/>
      <c r="F66" s="2"/>
      <c r="G66" s="2"/>
      <c r="P66" s="3"/>
      <c r="W66" s="4"/>
      <c r="X66" s="4"/>
      <c r="Y66" s="4"/>
      <c r="Z66" s="4"/>
      <c r="AA66" s="4"/>
    </row>
    <row r="67" spans="1:27" ht="15.75" customHeight="1" x14ac:dyDescent="0.25">
      <c r="A67" s="1"/>
      <c r="B67" s="1"/>
      <c r="C67" s="1"/>
      <c r="D67" s="1"/>
      <c r="E67" s="1"/>
      <c r="F67" s="2"/>
      <c r="G67" s="2"/>
      <c r="P67" s="3"/>
      <c r="W67" s="4"/>
      <c r="X67" s="4"/>
      <c r="Y67" s="4"/>
      <c r="Z67" s="4"/>
      <c r="AA67" s="4"/>
    </row>
    <row r="68" spans="1:27" ht="15.75" customHeight="1" x14ac:dyDescent="0.25">
      <c r="A68" s="1"/>
      <c r="B68" s="1"/>
      <c r="C68" s="1"/>
      <c r="D68" s="1"/>
      <c r="E68" s="1"/>
      <c r="F68" s="2"/>
      <c r="G68" s="2"/>
      <c r="P68" s="3"/>
      <c r="W68" s="4"/>
      <c r="X68" s="4"/>
      <c r="Y68" s="4"/>
      <c r="Z68" s="4"/>
      <c r="AA68" s="4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3"/>
      <c r="W69" s="4"/>
      <c r="X69" s="4"/>
      <c r="Y69" s="4"/>
      <c r="Z69" s="4"/>
      <c r="AA69" s="4"/>
    </row>
    <row r="70" spans="1:27" ht="15.75" customHeight="1" x14ac:dyDescent="0.25">
      <c r="A70" s="1"/>
      <c r="B70" s="1"/>
      <c r="C70" s="1"/>
      <c r="D70" s="1"/>
      <c r="E70" s="1"/>
      <c r="F70" s="2"/>
      <c r="G70" s="2"/>
      <c r="P70" s="3"/>
      <c r="W70" s="4"/>
      <c r="X70" s="4"/>
      <c r="Y70" s="4"/>
      <c r="Z70" s="4"/>
      <c r="AA70" s="4"/>
    </row>
    <row r="71" spans="1:27" ht="15.75" customHeight="1" x14ac:dyDescent="0.25">
      <c r="A71" s="1"/>
      <c r="B71" s="1"/>
      <c r="C71" s="1"/>
      <c r="D71" s="1"/>
      <c r="E71" s="1"/>
      <c r="F71" s="2"/>
      <c r="G71" s="2"/>
      <c r="P71" s="3"/>
      <c r="W71" s="4"/>
      <c r="X71" s="4"/>
      <c r="Y71" s="4"/>
      <c r="Z71" s="4"/>
      <c r="AA71" s="4"/>
    </row>
    <row r="72" spans="1:27" ht="15.75" customHeight="1" x14ac:dyDescent="0.25">
      <c r="A72" s="1"/>
      <c r="B72" s="1"/>
      <c r="C72" s="1"/>
      <c r="D72" s="1"/>
      <c r="E72" s="1"/>
      <c r="F72" s="2"/>
      <c r="G72" s="2"/>
      <c r="P72" s="3"/>
      <c r="W72" s="4"/>
      <c r="X72" s="4"/>
      <c r="Y72" s="4"/>
      <c r="Z72" s="4"/>
      <c r="AA72" s="4"/>
    </row>
    <row r="73" spans="1:27" ht="15.75" customHeight="1" x14ac:dyDescent="0.25">
      <c r="A73" s="1"/>
      <c r="B73" s="1"/>
      <c r="C73" s="1"/>
      <c r="D73" s="1"/>
      <c r="E73" s="1"/>
      <c r="F73" s="2"/>
      <c r="G73" s="2"/>
      <c r="P73" s="3"/>
      <c r="W73" s="4"/>
      <c r="X73" s="4"/>
      <c r="Y73" s="4"/>
      <c r="Z73" s="4"/>
      <c r="AA73" s="4"/>
    </row>
    <row r="74" spans="1:27" ht="15.75" customHeight="1" x14ac:dyDescent="0.25">
      <c r="A74" s="1"/>
      <c r="B74" s="1"/>
      <c r="C74" s="1"/>
      <c r="D74" s="1"/>
      <c r="E74" s="1"/>
      <c r="F74" s="2"/>
      <c r="G74" s="2"/>
      <c r="P74" s="3"/>
      <c r="W74" s="4"/>
      <c r="X74" s="4"/>
      <c r="Y74" s="4"/>
      <c r="Z74" s="4"/>
      <c r="AA74" s="4"/>
    </row>
    <row r="75" spans="1:27" ht="15.75" customHeight="1" x14ac:dyDescent="0.25">
      <c r="A75" s="1"/>
      <c r="B75" s="1"/>
      <c r="C75" s="1"/>
      <c r="D75" s="1"/>
      <c r="E75" s="1"/>
      <c r="F75" s="2"/>
      <c r="G75" s="2"/>
      <c r="P75" s="3"/>
      <c r="W75" s="4"/>
      <c r="X75" s="4"/>
      <c r="Y75" s="4"/>
      <c r="Z75" s="4"/>
      <c r="AA75" s="4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3"/>
      <c r="W76" s="4"/>
      <c r="X76" s="4"/>
      <c r="Y76" s="4"/>
      <c r="Z76" s="4"/>
      <c r="AA76" s="4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3"/>
      <c r="W77" s="4"/>
      <c r="X77" s="4"/>
      <c r="Y77" s="4"/>
      <c r="Z77" s="4"/>
      <c r="AA77" s="4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3"/>
      <c r="W78" s="4"/>
      <c r="X78" s="4"/>
      <c r="Y78" s="4"/>
      <c r="Z78" s="4"/>
      <c r="AA78" s="4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3"/>
      <c r="W79" s="4"/>
      <c r="X79" s="4"/>
      <c r="Y79" s="4"/>
      <c r="Z79" s="4"/>
      <c r="AA79" s="4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3"/>
      <c r="W80" s="4"/>
      <c r="X80" s="4"/>
      <c r="Y80" s="4"/>
      <c r="Z80" s="4"/>
      <c r="AA80" s="4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3"/>
      <c r="W81" s="4"/>
      <c r="X81" s="4"/>
      <c r="Y81" s="4"/>
      <c r="Z81" s="4"/>
      <c r="AA81" s="4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3"/>
      <c r="W82" s="4"/>
      <c r="X82" s="4"/>
      <c r="Y82" s="4"/>
      <c r="Z82" s="4"/>
      <c r="AA82" s="4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3"/>
      <c r="W83" s="4"/>
      <c r="X83" s="4"/>
      <c r="Y83" s="4"/>
      <c r="Z83" s="4"/>
      <c r="AA83" s="4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3"/>
      <c r="W84" s="4"/>
      <c r="X84" s="4"/>
      <c r="Y84" s="4"/>
      <c r="Z84" s="4"/>
      <c r="AA84" s="4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3"/>
      <c r="W85" s="4"/>
      <c r="X85" s="4"/>
      <c r="Y85" s="4"/>
      <c r="Z85" s="4"/>
      <c r="AA85" s="4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3"/>
      <c r="W86" s="4"/>
      <c r="X86" s="4"/>
      <c r="Y86" s="4"/>
      <c r="Z86" s="4"/>
      <c r="AA86" s="4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3"/>
      <c r="W87" s="4"/>
      <c r="X87" s="4"/>
      <c r="Y87" s="4"/>
      <c r="Z87" s="4"/>
      <c r="AA87" s="4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3"/>
      <c r="W88" s="4"/>
      <c r="X88" s="4"/>
      <c r="Y88" s="4"/>
      <c r="Z88" s="4"/>
      <c r="AA88" s="4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3"/>
      <c r="W89" s="4"/>
      <c r="X89" s="4"/>
      <c r="Y89" s="4"/>
      <c r="Z89" s="4"/>
      <c r="AA89" s="4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3"/>
      <c r="W90" s="4"/>
      <c r="X90" s="4"/>
      <c r="Y90" s="4"/>
      <c r="Z90" s="4"/>
      <c r="AA90" s="4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3"/>
      <c r="W91" s="4"/>
      <c r="X91" s="4"/>
      <c r="Y91" s="4"/>
      <c r="Z91" s="4"/>
      <c r="AA91" s="4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3"/>
      <c r="W92" s="4"/>
      <c r="X92" s="4"/>
      <c r="Y92" s="4"/>
      <c r="Z92" s="4"/>
      <c r="AA92" s="4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3"/>
      <c r="W93" s="4"/>
      <c r="X93" s="4"/>
      <c r="Y93" s="4"/>
      <c r="Z93" s="4"/>
      <c r="AA93" s="4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3"/>
      <c r="W94" s="4"/>
      <c r="X94" s="4"/>
      <c r="Y94" s="4"/>
      <c r="Z94" s="4"/>
      <c r="AA94" s="4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3"/>
      <c r="W95" s="4"/>
      <c r="X95" s="4"/>
      <c r="Y95" s="4"/>
      <c r="Z95" s="4"/>
      <c r="AA95" s="4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3"/>
      <c r="W96" s="4"/>
      <c r="X96" s="4"/>
      <c r="Y96" s="4"/>
      <c r="Z96" s="4"/>
      <c r="AA96" s="4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3"/>
      <c r="W97" s="4"/>
      <c r="X97" s="4"/>
      <c r="Y97" s="4"/>
      <c r="Z97" s="4"/>
      <c r="AA97" s="4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3"/>
      <c r="W98" s="4"/>
      <c r="X98" s="4"/>
      <c r="Y98" s="4"/>
      <c r="Z98" s="4"/>
      <c r="AA98" s="4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3"/>
      <c r="W99" s="4"/>
      <c r="X99" s="4"/>
      <c r="Y99" s="4"/>
      <c r="Z99" s="4"/>
      <c r="AA99" s="4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3"/>
      <c r="W100" s="4"/>
      <c r="X100" s="4"/>
      <c r="Y100" s="4"/>
      <c r="Z100" s="4"/>
      <c r="AA100" s="4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3"/>
      <c r="W101" s="4"/>
      <c r="X101" s="4"/>
      <c r="Y101" s="4"/>
      <c r="Z101" s="4"/>
      <c r="AA101" s="4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3"/>
      <c r="W102" s="4"/>
      <c r="X102" s="4"/>
      <c r="Y102" s="4"/>
      <c r="Z102" s="4"/>
      <c r="AA102" s="4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3"/>
      <c r="W103" s="4"/>
      <c r="X103" s="4"/>
      <c r="Y103" s="4"/>
      <c r="Z103" s="4"/>
      <c r="AA103" s="4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3"/>
      <c r="W104" s="4"/>
      <c r="X104" s="4"/>
      <c r="Y104" s="4"/>
      <c r="Z104" s="4"/>
      <c r="AA104" s="4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3"/>
      <c r="W105" s="4"/>
      <c r="X105" s="4"/>
      <c r="Y105" s="4"/>
      <c r="Z105" s="4"/>
      <c r="AA105" s="4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3"/>
      <c r="W106" s="4"/>
      <c r="X106" s="4"/>
      <c r="Y106" s="4"/>
      <c r="Z106" s="4"/>
      <c r="AA106" s="4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3"/>
      <c r="W107" s="4"/>
      <c r="X107" s="4"/>
      <c r="Y107" s="4"/>
      <c r="Z107" s="4"/>
      <c r="AA107" s="4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3"/>
      <c r="W108" s="4"/>
      <c r="X108" s="4"/>
      <c r="Y108" s="4"/>
      <c r="Z108" s="4"/>
      <c r="AA108" s="4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3"/>
      <c r="W109" s="4"/>
      <c r="X109" s="4"/>
      <c r="Y109" s="4"/>
      <c r="Z109" s="4"/>
      <c r="AA109" s="4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3"/>
      <c r="W110" s="4"/>
      <c r="X110" s="4"/>
      <c r="Y110" s="4"/>
      <c r="Z110" s="4"/>
      <c r="AA110" s="4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3"/>
      <c r="W111" s="4"/>
      <c r="X111" s="4"/>
      <c r="Y111" s="4"/>
      <c r="Z111" s="4"/>
      <c r="AA111" s="4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3"/>
      <c r="W112" s="4"/>
      <c r="X112" s="4"/>
      <c r="Y112" s="4"/>
      <c r="Z112" s="4"/>
      <c r="AA112" s="4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3"/>
      <c r="W113" s="4"/>
      <c r="X113" s="4"/>
      <c r="Y113" s="4"/>
      <c r="Z113" s="4"/>
      <c r="AA113" s="4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3"/>
      <c r="W114" s="4"/>
      <c r="X114" s="4"/>
      <c r="Y114" s="4"/>
      <c r="Z114" s="4"/>
      <c r="AA114" s="4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3"/>
      <c r="W115" s="4"/>
      <c r="X115" s="4"/>
      <c r="Y115" s="4"/>
      <c r="Z115" s="4"/>
      <c r="AA115" s="4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3"/>
      <c r="W116" s="4"/>
      <c r="X116" s="4"/>
      <c r="Y116" s="4"/>
      <c r="Z116" s="4"/>
      <c r="AA116" s="4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3"/>
      <c r="W117" s="4"/>
      <c r="X117" s="4"/>
      <c r="Y117" s="4"/>
      <c r="Z117" s="4"/>
      <c r="AA117" s="4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3"/>
      <c r="W118" s="4"/>
      <c r="X118" s="4"/>
      <c r="Y118" s="4"/>
      <c r="Z118" s="4"/>
      <c r="AA118" s="4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3"/>
      <c r="W119" s="4"/>
      <c r="X119" s="4"/>
      <c r="Y119" s="4"/>
      <c r="Z119" s="4"/>
      <c r="AA119" s="4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3"/>
      <c r="W120" s="4"/>
      <c r="X120" s="4"/>
      <c r="Y120" s="4"/>
      <c r="Z120" s="4"/>
      <c r="AA120" s="4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3"/>
      <c r="W121" s="4"/>
      <c r="X121" s="4"/>
      <c r="Y121" s="4"/>
      <c r="Z121" s="4"/>
      <c r="AA121" s="4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3"/>
      <c r="W122" s="4"/>
      <c r="X122" s="4"/>
      <c r="Y122" s="4"/>
      <c r="Z122" s="4"/>
      <c r="AA122" s="4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3"/>
      <c r="W123" s="4"/>
      <c r="X123" s="4"/>
      <c r="Y123" s="4"/>
      <c r="Z123" s="4"/>
      <c r="AA123" s="4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3"/>
      <c r="W124" s="4"/>
      <c r="X124" s="4"/>
      <c r="Y124" s="4"/>
      <c r="Z124" s="4"/>
      <c r="AA124" s="4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3"/>
      <c r="W125" s="4"/>
      <c r="X125" s="4"/>
      <c r="Y125" s="4"/>
      <c r="Z125" s="4"/>
      <c r="AA125" s="4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3"/>
      <c r="W126" s="4"/>
      <c r="X126" s="4"/>
      <c r="Y126" s="4"/>
      <c r="Z126" s="4"/>
      <c r="AA126" s="4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3"/>
      <c r="W127" s="4"/>
      <c r="X127" s="4"/>
      <c r="Y127" s="4"/>
      <c r="Z127" s="4"/>
      <c r="AA127" s="4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3"/>
      <c r="W128" s="4"/>
      <c r="X128" s="4"/>
      <c r="Y128" s="4"/>
      <c r="Z128" s="4"/>
      <c r="AA128" s="4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3"/>
      <c r="W129" s="4"/>
      <c r="X129" s="4"/>
      <c r="Y129" s="4"/>
      <c r="Z129" s="4"/>
      <c r="AA129" s="4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3"/>
      <c r="W130" s="4"/>
      <c r="X130" s="4"/>
      <c r="Y130" s="4"/>
      <c r="Z130" s="4"/>
      <c r="AA130" s="4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3"/>
      <c r="W131" s="4"/>
      <c r="X131" s="4"/>
      <c r="Y131" s="4"/>
      <c r="Z131" s="4"/>
      <c r="AA131" s="4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3"/>
      <c r="W132" s="4"/>
      <c r="X132" s="4"/>
      <c r="Y132" s="4"/>
      <c r="Z132" s="4"/>
      <c r="AA132" s="4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3"/>
      <c r="W133" s="4"/>
      <c r="X133" s="4"/>
      <c r="Y133" s="4"/>
      <c r="Z133" s="4"/>
      <c r="AA133" s="4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3"/>
      <c r="W134" s="4"/>
      <c r="X134" s="4"/>
      <c r="Y134" s="4"/>
      <c r="Z134" s="4"/>
      <c r="AA134" s="4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3"/>
      <c r="W135" s="4"/>
      <c r="X135" s="4"/>
      <c r="Y135" s="4"/>
      <c r="Z135" s="4"/>
      <c r="AA135" s="4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3"/>
      <c r="W136" s="4"/>
      <c r="X136" s="4"/>
      <c r="Y136" s="4"/>
      <c r="Z136" s="4"/>
      <c r="AA136" s="4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3"/>
      <c r="W137" s="4"/>
      <c r="X137" s="4"/>
      <c r="Y137" s="4"/>
      <c r="Z137" s="4"/>
      <c r="AA137" s="4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3"/>
      <c r="W138" s="4"/>
      <c r="X138" s="4"/>
      <c r="Y138" s="4"/>
      <c r="Z138" s="4"/>
      <c r="AA138" s="4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3"/>
      <c r="W139" s="4"/>
      <c r="X139" s="4"/>
      <c r="Y139" s="4"/>
      <c r="Z139" s="4"/>
      <c r="AA139" s="4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3"/>
      <c r="W140" s="4"/>
      <c r="X140" s="4"/>
      <c r="Y140" s="4"/>
      <c r="Z140" s="4"/>
      <c r="AA140" s="4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3"/>
      <c r="W141" s="4"/>
      <c r="X141" s="4"/>
      <c r="Y141" s="4"/>
      <c r="Z141" s="4"/>
      <c r="AA141" s="4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3"/>
      <c r="W142" s="4"/>
      <c r="X142" s="4"/>
      <c r="Y142" s="4"/>
      <c r="Z142" s="4"/>
      <c r="AA142" s="4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3"/>
      <c r="W143" s="4"/>
      <c r="X143" s="4"/>
      <c r="Y143" s="4"/>
      <c r="Z143" s="4"/>
      <c r="AA143" s="4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3"/>
      <c r="W144" s="4"/>
      <c r="X144" s="4"/>
      <c r="Y144" s="4"/>
      <c r="Z144" s="4"/>
      <c r="AA144" s="4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3"/>
      <c r="W145" s="4"/>
      <c r="X145" s="4"/>
      <c r="Y145" s="4"/>
      <c r="Z145" s="4"/>
      <c r="AA145" s="4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3"/>
      <c r="W146" s="4"/>
      <c r="X146" s="4"/>
      <c r="Y146" s="4"/>
      <c r="Z146" s="4"/>
      <c r="AA146" s="4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3"/>
      <c r="W147" s="4"/>
      <c r="X147" s="4"/>
      <c r="Y147" s="4"/>
      <c r="Z147" s="4"/>
      <c r="AA147" s="4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3"/>
      <c r="W148" s="4"/>
      <c r="X148" s="4"/>
      <c r="Y148" s="4"/>
      <c r="Z148" s="4"/>
      <c r="AA148" s="4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3"/>
      <c r="W149" s="4"/>
      <c r="X149" s="4"/>
      <c r="Y149" s="4"/>
      <c r="Z149" s="4"/>
      <c r="AA149" s="4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3"/>
      <c r="W150" s="4"/>
      <c r="X150" s="4"/>
      <c r="Y150" s="4"/>
      <c r="Z150" s="4"/>
      <c r="AA150" s="4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3"/>
      <c r="W151" s="4"/>
      <c r="X151" s="4"/>
      <c r="Y151" s="4"/>
      <c r="Z151" s="4"/>
      <c r="AA151" s="4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3"/>
      <c r="W152" s="4"/>
      <c r="X152" s="4"/>
      <c r="Y152" s="4"/>
      <c r="Z152" s="4"/>
      <c r="AA152" s="4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3"/>
      <c r="W153" s="4"/>
      <c r="X153" s="4"/>
      <c r="Y153" s="4"/>
      <c r="Z153" s="4"/>
      <c r="AA153" s="4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3"/>
      <c r="W154" s="4"/>
      <c r="X154" s="4"/>
      <c r="Y154" s="4"/>
      <c r="Z154" s="4"/>
      <c r="AA154" s="4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3"/>
      <c r="W155" s="4"/>
      <c r="X155" s="4"/>
      <c r="Y155" s="4"/>
      <c r="Z155" s="4"/>
      <c r="AA155" s="4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3"/>
      <c r="W156" s="4"/>
      <c r="X156" s="4"/>
      <c r="Y156" s="4"/>
      <c r="Z156" s="4"/>
      <c r="AA156" s="4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3"/>
      <c r="W157" s="4"/>
      <c r="X157" s="4"/>
      <c r="Y157" s="4"/>
      <c r="Z157" s="4"/>
      <c r="AA157" s="4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3"/>
      <c r="W158" s="4"/>
      <c r="X158" s="4"/>
      <c r="Y158" s="4"/>
      <c r="Z158" s="4"/>
      <c r="AA158" s="4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3"/>
      <c r="W159" s="4"/>
      <c r="X159" s="4"/>
      <c r="Y159" s="4"/>
      <c r="Z159" s="4"/>
      <c r="AA159" s="4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3"/>
      <c r="W160" s="4"/>
      <c r="X160" s="4"/>
      <c r="Y160" s="4"/>
      <c r="Z160" s="4"/>
      <c r="AA160" s="4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3"/>
      <c r="W161" s="4"/>
      <c r="X161" s="4"/>
      <c r="Y161" s="4"/>
      <c r="Z161" s="4"/>
      <c r="AA161" s="4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3"/>
      <c r="W162" s="4"/>
      <c r="X162" s="4"/>
      <c r="Y162" s="4"/>
      <c r="Z162" s="4"/>
      <c r="AA162" s="4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3"/>
      <c r="W163" s="4"/>
      <c r="X163" s="4"/>
      <c r="Y163" s="4"/>
      <c r="Z163" s="4"/>
      <c r="AA163" s="4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3"/>
      <c r="W164" s="4"/>
      <c r="X164" s="4"/>
      <c r="Y164" s="4"/>
      <c r="Z164" s="4"/>
      <c r="AA164" s="4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3"/>
      <c r="W165" s="4"/>
      <c r="X165" s="4"/>
      <c r="Y165" s="4"/>
      <c r="Z165" s="4"/>
      <c r="AA165" s="4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3"/>
      <c r="W166" s="4"/>
      <c r="X166" s="4"/>
      <c r="Y166" s="4"/>
      <c r="Z166" s="4"/>
      <c r="AA166" s="4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3"/>
      <c r="W167" s="4"/>
      <c r="X167" s="4"/>
      <c r="Y167" s="4"/>
      <c r="Z167" s="4"/>
      <c r="AA167" s="4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3"/>
      <c r="W168" s="4"/>
      <c r="X168" s="4"/>
      <c r="Y168" s="4"/>
      <c r="Z168" s="4"/>
      <c r="AA168" s="4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3"/>
      <c r="W169" s="4"/>
      <c r="X169" s="4"/>
      <c r="Y169" s="4"/>
      <c r="Z169" s="4"/>
      <c r="AA169" s="4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3"/>
      <c r="W170" s="4"/>
      <c r="X170" s="4"/>
      <c r="Y170" s="4"/>
      <c r="Z170" s="4"/>
      <c r="AA170" s="4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3"/>
      <c r="W171" s="4"/>
      <c r="X171" s="4"/>
      <c r="Y171" s="4"/>
      <c r="Z171" s="4"/>
      <c r="AA171" s="4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3"/>
      <c r="W172" s="4"/>
      <c r="X172" s="4"/>
      <c r="Y172" s="4"/>
      <c r="Z172" s="4"/>
      <c r="AA172" s="4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3"/>
      <c r="W173" s="4"/>
      <c r="X173" s="4"/>
      <c r="Y173" s="4"/>
      <c r="Z173" s="4"/>
      <c r="AA173" s="4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3"/>
      <c r="W174" s="4"/>
      <c r="X174" s="4"/>
      <c r="Y174" s="4"/>
      <c r="Z174" s="4"/>
      <c r="AA174" s="4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3"/>
      <c r="W175" s="4"/>
      <c r="X175" s="4"/>
      <c r="Y175" s="4"/>
      <c r="Z175" s="4"/>
      <c r="AA175" s="4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3"/>
      <c r="W176" s="4"/>
      <c r="X176" s="4"/>
      <c r="Y176" s="4"/>
      <c r="Z176" s="4"/>
      <c r="AA176" s="4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3"/>
      <c r="W177" s="4"/>
      <c r="X177" s="4"/>
      <c r="Y177" s="4"/>
      <c r="Z177" s="4"/>
      <c r="AA177" s="4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3"/>
      <c r="W178" s="4"/>
      <c r="X178" s="4"/>
      <c r="Y178" s="4"/>
      <c r="Z178" s="4"/>
      <c r="AA178" s="4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3"/>
      <c r="W179" s="4"/>
      <c r="X179" s="4"/>
      <c r="Y179" s="4"/>
      <c r="Z179" s="4"/>
      <c r="AA179" s="4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3"/>
      <c r="W180" s="4"/>
      <c r="X180" s="4"/>
      <c r="Y180" s="4"/>
      <c r="Z180" s="4"/>
      <c r="AA180" s="4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3"/>
      <c r="W181" s="4"/>
      <c r="X181" s="4"/>
      <c r="Y181" s="4"/>
      <c r="Z181" s="4"/>
      <c r="AA181" s="4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3"/>
      <c r="W182" s="4"/>
      <c r="X182" s="4"/>
      <c r="Y182" s="4"/>
      <c r="Z182" s="4"/>
      <c r="AA182" s="4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3"/>
      <c r="W183" s="4"/>
      <c r="X183" s="4"/>
      <c r="Y183" s="4"/>
      <c r="Z183" s="4"/>
      <c r="AA183" s="4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3"/>
      <c r="W184" s="4"/>
      <c r="X184" s="4"/>
      <c r="Y184" s="4"/>
      <c r="Z184" s="4"/>
      <c r="AA184" s="4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3"/>
      <c r="W185" s="4"/>
      <c r="X185" s="4"/>
      <c r="Y185" s="4"/>
      <c r="Z185" s="4"/>
      <c r="AA185" s="4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3"/>
      <c r="W186" s="4"/>
      <c r="X186" s="4"/>
      <c r="Y186" s="4"/>
      <c r="Z186" s="4"/>
      <c r="AA186" s="4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3"/>
      <c r="W187" s="4"/>
      <c r="X187" s="4"/>
      <c r="Y187" s="4"/>
      <c r="Z187" s="4"/>
      <c r="AA187" s="4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3"/>
      <c r="W188" s="4"/>
      <c r="X188" s="4"/>
      <c r="Y188" s="4"/>
      <c r="Z188" s="4"/>
      <c r="AA188" s="4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3"/>
      <c r="W189" s="4"/>
      <c r="X189" s="4"/>
      <c r="Y189" s="4"/>
      <c r="Z189" s="4"/>
      <c r="AA189" s="4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3"/>
      <c r="W190" s="4"/>
      <c r="X190" s="4"/>
      <c r="Y190" s="4"/>
      <c r="Z190" s="4"/>
      <c r="AA190" s="4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3"/>
      <c r="W191" s="4"/>
      <c r="X191" s="4"/>
      <c r="Y191" s="4"/>
      <c r="Z191" s="4"/>
      <c r="AA191" s="4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3"/>
      <c r="W192" s="4"/>
      <c r="X192" s="4"/>
      <c r="Y192" s="4"/>
      <c r="Z192" s="4"/>
      <c r="AA192" s="4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3"/>
      <c r="W193" s="4"/>
      <c r="X193" s="4"/>
      <c r="Y193" s="4"/>
      <c r="Z193" s="4"/>
      <c r="AA193" s="4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3"/>
      <c r="W194" s="4"/>
      <c r="X194" s="4"/>
      <c r="Y194" s="4"/>
      <c r="Z194" s="4"/>
      <c r="AA194" s="4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3"/>
      <c r="W195" s="4"/>
      <c r="X195" s="4"/>
      <c r="Y195" s="4"/>
      <c r="Z195" s="4"/>
      <c r="AA195" s="4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3"/>
      <c r="W196" s="4"/>
      <c r="X196" s="4"/>
      <c r="Y196" s="4"/>
      <c r="Z196" s="4"/>
      <c r="AA196" s="4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3"/>
      <c r="W197" s="4"/>
      <c r="X197" s="4"/>
      <c r="Y197" s="4"/>
      <c r="Z197" s="4"/>
      <c r="AA197" s="4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3"/>
      <c r="W198" s="4"/>
      <c r="X198" s="4"/>
      <c r="Y198" s="4"/>
      <c r="Z198" s="4"/>
      <c r="AA198" s="4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3"/>
      <c r="W199" s="4"/>
      <c r="X199" s="4"/>
      <c r="Y199" s="4"/>
      <c r="Z199" s="4"/>
      <c r="AA199" s="4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3"/>
      <c r="W200" s="4"/>
      <c r="X200" s="4"/>
      <c r="Y200" s="4"/>
      <c r="Z200" s="4"/>
      <c r="AA200" s="4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3"/>
      <c r="W201" s="4"/>
      <c r="X201" s="4"/>
      <c r="Y201" s="4"/>
      <c r="Z201" s="4"/>
      <c r="AA201" s="4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3"/>
      <c r="W202" s="4"/>
      <c r="X202" s="4"/>
      <c r="Y202" s="4"/>
      <c r="Z202" s="4"/>
      <c r="AA202" s="4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3"/>
      <c r="W203" s="4"/>
      <c r="X203" s="4"/>
      <c r="Y203" s="4"/>
      <c r="Z203" s="4"/>
      <c r="AA203" s="4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3"/>
      <c r="W204" s="4"/>
      <c r="X204" s="4"/>
      <c r="Y204" s="4"/>
      <c r="Z204" s="4"/>
      <c r="AA204" s="4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3"/>
      <c r="W205" s="4"/>
      <c r="X205" s="4"/>
      <c r="Y205" s="4"/>
      <c r="Z205" s="4"/>
      <c r="AA205" s="4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3"/>
      <c r="W206" s="4"/>
      <c r="X206" s="4"/>
      <c r="Y206" s="4"/>
      <c r="Z206" s="4"/>
      <c r="AA206" s="4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3"/>
      <c r="W207" s="4"/>
      <c r="X207" s="4"/>
      <c r="Y207" s="4"/>
      <c r="Z207" s="4"/>
      <c r="AA207" s="4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3"/>
      <c r="W208" s="4"/>
      <c r="X208" s="4"/>
      <c r="Y208" s="4"/>
      <c r="Z208" s="4"/>
      <c r="AA208" s="4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3"/>
      <c r="W209" s="4"/>
      <c r="X209" s="4"/>
      <c r="Y209" s="4"/>
      <c r="Z209" s="4"/>
      <c r="AA209" s="4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3"/>
      <c r="W210" s="4"/>
      <c r="X210" s="4"/>
      <c r="Y210" s="4"/>
      <c r="Z210" s="4"/>
      <c r="AA210" s="4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3"/>
      <c r="W211" s="4"/>
      <c r="X211" s="4"/>
      <c r="Y211" s="4"/>
      <c r="Z211" s="4"/>
      <c r="AA211" s="4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3"/>
      <c r="W212" s="4"/>
      <c r="X212" s="4"/>
      <c r="Y212" s="4"/>
      <c r="Z212" s="4"/>
      <c r="AA212" s="4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3"/>
      <c r="W213" s="4"/>
      <c r="X213" s="4"/>
      <c r="Y213" s="4"/>
      <c r="Z213" s="4"/>
      <c r="AA213" s="4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3"/>
      <c r="W214" s="4"/>
      <c r="X214" s="4"/>
      <c r="Y214" s="4"/>
      <c r="Z214" s="4"/>
      <c r="AA214" s="4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3"/>
      <c r="W215" s="4"/>
      <c r="X215" s="4"/>
      <c r="Y215" s="4"/>
      <c r="Z215" s="4"/>
      <c r="AA215" s="4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3"/>
      <c r="W216" s="4"/>
      <c r="X216" s="4"/>
      <c r="Y216" s="4"/>
      <c r="Z216" s="4"/>
      <c r="AA216" s="4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3"/>
      <c r="W217" s="4"/>
      <c r="X217" s="4"/>
      <c r="Y217" s="4"/>
      <c r="Z217" s="4"/>
      <c r="AA217" s="4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3"/>
      <c r="W218" s="4"/>
      <c r="X218" s="4"/>
      <c r="Y218" s="4"/>
      <c r="Z218" s="4"/>
      <c r="AA218" s="4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3"/>
      <c r="W219" s="4"/>
      <c r="X219" s="4"/>
      <c r="Y219" s="4"/>
      <c r="Z219" s="4"/>
      <c r="AA219" s="4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3"/>
      <c r="W220" s="4"/>
      <c r="X220" s="4"/>
      <c r="Y220" s="4"/>
      <c r="Z220" s="4"/>
      <c r="AA220" s="4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3"/>
      <c r="W221" s="4"/>
      <c r="X221" s="4"/>
      <c r="Y221" s="4"/>
      <c r="Z221" s="4"/>
      <c r="AA221" s="4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3"/>
      <c r="W222" s="4"/>
      <c r="X222" s="4"/>
      <c r="Y222" s="4"/>
      <c r="Z222" s="4"/>
      <c r="AA222" s="4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3"/>
      <c r="W223" s="4"/>
      <c r="X223" s="4"/>
      <c r="Y223" s="4"/>
      <c r="Z223" s="4"/>
      <c r="AA223" s="4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3"/>
      <c r="W224" s="4"/>
      <c r="X224" s="4"/>
      <c r="Y224" s="4"/>
      <c r="Z224" s="4"/>
      <c r="AA224" s="4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3"/>
      <c r="W225" s="4"/>
      <c r="X225" s="4"/>
      <c r="Y225" s="4"/>
      <c r="Z225" s="4"/>
      <c r="AA225" s="4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3"/>
      <c r="W226" s="4"/>
      <c r="X226" s="4"/>
      <c r="Y226" s="4"/>
      <c r="Z226" s="4"/>
      <c r="AA226" s="4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3"/>
      <c r="W227" s="4"/>
      <c r="X227" s="4"/>
      <c r="Y227" s="4"/>
      <c r="Z227" s="4"/>
      <c r="AA227" s="4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3"/>
      <c r="W228" s="4"/>
      <c r="X228" s="4"/>
      <c r="Y228" s="4"/>
      <c r="Z228" s="4"/>
      <c r="AA228" s="4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3"/>
      <c r="W229" s="4"/>
      <c r="X229" s="4"/>
      <c r="Y229" s="4"/>
      <c r="Z229" s="4"/>
      <c r="AA229" s="4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3"/>
      <c r="W230" s="4"/>
      <c r="X230" s="4"/>
      <c r="Y230" s="4"/>
      <c r="Z230" s="4"/>
      <c r="AA230" s="4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3"/>
      <c r="W231" s="4"/>
      <c r="X231" s="4"/>
      <c r="Y231" s="4"/>
      <c r="Z231" s="4"/>
      <c r="AA231" s="4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3"/>
      <c r="W232" s="4"/>
      <c r="X232" s="4"/>
      <c r="Y232" s="4"/>
      <c r="Z232" s="4"/>
      <c r="AA232" s="4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3"/>
      <c r="W233" s="4"/>
      <c r="X233" s="4"/>
      <c r="Y233" s="4"/>
      <c r="Z233" s="4"/>
      <c r="AA233" s="4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3"/>
      <c r="W234" s="4"/>
      <c r="X234" s="4"/>
      <c r="Y234" s="4"/>
      <c r="Z234" s="4"/>
      <c r="AA234" s="4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3"/>
      <c r="W235" s="4"/>
      <c r="X235" s="4"/>
      <c r="Y235" s="4"/>
      <c r="Z235" s="4"/>
      <c r="AA235" s="4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3"/>
      <c r="W236" s="4"/>
      <c r="X236" s="4"/>
      <c r="Y236" s="4"/>
      <c r="Z236" s="4"/>
      <c r="AA236" s="4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3"/>
      <c r="W237" s="4"/>
      <c r="X237" s="4"/>
      <c r="Y237" s="4"/>
      <c r="Z237" s="4"/>
      <c r="AA237" s="4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3"/>
      <c r="W238" s="4"/>
      <c r="X238" s="4"/>
      <c r="Y238" s="4"/>
      <c r="Z238" s="4"/>
      <c r="AA238" s="4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3"/>
      <c r="W239" s="4"/>
      <c r="X239" s="4"/>
      <c r="Y239" s="4"/>
      <c r="Z239" s="4"/>
      <c r="AA239" s="4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3"/>
      <c r="W240" s="4"/>
      <c r="X240" s="4"/>
      <c r="Y240" s="4"/>
      <c r="Z240" s="4"/>
      <c r="AA240" s="4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3"/>
      <c r="W241" s="4"/>
      <c r="X241" s="4"/>
      <c r="Y241" s="4"/>
      <c r="Z241" s="4"/>
      <c r="AA241" s="4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3"/>
      <c r="W242" s="4"/>
      <c r="X242" s="4"/>
      <c r="Y242" s="4"/>
      <c r="Z242" s="4"/>
      <c r="AA242" s="4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3"/>
      <c r="W243" s="4"/>
      <c r="X243" s="4"/>
      <c r="Y243" s="4"/>
      <c r="Z243" s="4"/>
      <c r="AA243" s="4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3"/>
      <c r="W244" s="4"/>
      <c r="X244" s="4"/>
      <c r="Y244" s="4"/>
      <c r="Z244" s="4"/>
      <c r="AA244" s="4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3"/>
      <c r="W245" s="4"/>
      <c r="X245" s="4"/>
      <c r="Y245" s="4"/>
      <c r="Z245" s="4"/>
      <c r="AA245" s="4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3"/>
      <c r="W246" s="4"/>
      <c r="X246" s="4"/>
      <c r="Y246" s="4"/>
      <c r="Z246" s="4"/>
      <c r="AA246" s="4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3"/>
      <c r="W247" s="4"/>
      <c r="X247" s="4"/>
      <c r="Y247" s="4"/>
      <c r="Z247" s="4"/>
      <c r="AA247" s="4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3"/>
      <c r="W248" s="4"/>
      <c r="X248" s="4"/>
      <c r="Y248" s="4"/>
      <c r="Z248" s="4"/>
      <c r="AA248" s="4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3"/>
      <c r="W249" s="4"/>
      <c r="X249" s="4"/>
      <c r="Y249" s="4"/>
      <c r="Z249" s="4"/>
      <c r="AA249" s="4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3"/>
      <c r="W250" s="4"/>
      <c r="X250" s="4"/>
      <c r="Y250" s="4"/>
      <c r="Z250" s="4"/>
      <c r="AA250" s="4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3"/>
      <c r="W251" s="4"/>
      <c r="X251" s="4"/>
      <c r="Y251" s="4"/>
      <c r="Z251" s="4"/>
      <c r="AA251" s="4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3"/>
      <c r="W252" s="4"/>
      <c r="X252" s="4"/>
      <c r="Y252" s="4"/>
      <c r="Z252" s="4"/>
      <c r="AA252" s="4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3"/>
      <c r="W253" s="4"/>
      <c r="X253" s="4"/>
      <c r="Y253" s="4"/>
      <c r="Z253" s="4"/>
      <c r="AA253" s="4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3"/>
      <c r="W254" s="4"/>
      <c r="X254" s="4"/>
      <c r="Y254" s="4"/>
      <c r="Z254" s="4"/>
      <c r="AA254" s="4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3"/>
      <c r="W255" s="4"/>
      <c r="X255" s="4"/>
      <c r="Y255" s="4"/>
      <c r="Z255" s="4"/>
      <c r="AA255" s="4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3"/>
      <c r="W256" s="4"/>
      <c r="X256" s="4"/>
      <c r="Y256" s="4"/>
      <c r="Z256" s="4"/>
      <c r="AA256" s="4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3"/>
      <c r="W257" s="4"/>
      <c r="X257" s="4"/>
      <c r="Y257" s="4"/>
      <c r="Z257" s="4"/>
      <c r="AA257" s="4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3"/>
      <c r="W258" s="4"/>
      <c r="X258" s="4"/>
      <c r="Y258" s="4"/>
      <c r="Z258" s="4"/>
      <c r="AA258" s="4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3"/>
      <c r="W259" s="4"/>
      <c r="X259" s="4"/>
      <c r="Y259" s="4"/>
      <c r="Z259" s="4"/>
      <c r="AA259" s="4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3"/>
      <c r="W260" s="4"/>
      <c r="X260" s="4"/>
      <c r="Y260" s="4"/>
      <c r="Z260" s="4"/>
      <c r="AA260" s="4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3"/>
      <c r="W261" s="4"/>
      <c r="X261" s="4"/>
      <c r="Y261" s="4"/>
      <c r="Z261" s="4"/>
      <c r="AA261" s="4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3"/>
      <c r="W262" s="4"/>
      <c r="X262" s="4"/>
      <c r="Y262" s="4"/>
      <c r="Z262" s="4"/>
      <c r="AA262" s="4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3"/>
      <c r="W263" s="4"/>
      <c r="X263" s="4"/>
      <c r="Y263" s="4"/>
      <c r="Z263" s="4"/>
      <c r="AA263" s="4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3"/>
      <c r="W264" s="4"/>
      <c r="X264" s="4"/>
      <c r="Y264" s="4"/>
      <c r="Z264" s="4"/>
      <c r="AA264" s="4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3"/>
      <c r="W265" s="4"/>
      <c r="X265" s="4"/>
      <c r="Y265" s="4"/>
      <c r="Z265" s="4"/>
      <c r="AA265" s="4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3"/>
      <c r="W266" s="4"/>
      <c r="X266" s="4"/>
      <c r="Y266" s="4"/>
      <c r="Z266" s="4"/>
      <c r="AA266" s="4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3"/>
      <c r="W267" s="4"/>
      <c r="X267" s="4"/>
      <c r="Y267" s="4"/>
      <c r="Z267" s="4"/>
      <c r="AA267" s="4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3"/>
      <c r="W268" s="4"/>
      <c r="X268" s="4"/>
      <c r="Y268" s="4"/>
      <c r="Z268" s="4"/>
      <c r="AA268" s="4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3"/>
      <c r="W269" s="4"/>
      <c r="X269" s="4"/>
      <c r="Y269" s="4"/>
      <c r="Z269" s="4"/>
      <c r="AA269" s="4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3"/>
      <c r="W270" s="4"/>
      <c r="X270" s="4"/>
      <c r="Y270" s="4"/>
      <c r="Z270" s="4"/>
      <c r="AA270" s="4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3"/>
      <c r="W271" s="4"/>
      <c r="X271" s="4"/>
      <c r="Y271" s="4"/>
      <c r="Z271" s="4"/>
      <c r="AA271" s="4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3"/>
      <c r="W272" s="4"/>
      <c r="X272" s="4"/>
      <c r="Y272" s="4"/>
      <c r="Z272" s="4"/>
      <c r="AA272" s="4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3"/>
      <c r="W273" s="4"/>
      <c r="X273" s="4"/>
      <c r="Y273" s="4"/>
      <c r="Z273" s="4"/>
      <c r="AA273" s="4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3"/>
      <c r="W274" s="4"/>
      <c r="X274" s="4"/>
      <c r="Y274" s="4"/>
      <c r="Z274" s="4"/>
      <c r="AA274" s="4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3"/>
      <c r="W275" s="4"/>
      <c r="X275" s="4"/>
      <c r="Y275" s="4"/>
      <c r="Z275" s="4"/>
      <c r="AA275" s="4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3"/>
      <c r="W276" s="4"/>
      <c r="X276" s="4"/>
      <c r="Y276" s="4"/>
      <c r="Z276" s="4"/>
      <c r="AA276" s="4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3"/>
      <c r="W277" s="4"/>
      <c r="X277" s="4"/>
      <c r="Y277" s="4"/>
      <c r="Z277" s="4"/>
      <c r="AA277" s="4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3"/>
      <c r="W278" s="4"/>
      <c r="X278" s="4"/>
      <c r="Y278" s="4"/>
      <c r="Z278" s="4"/>
      <c r="AA278" s="4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3"/>
      <c r="W279" s="4"/>
      <c r="X279" s="4"/>
      <c r="Y279" s="4"/>
      <c r="Z279" s="4"/>
      <c r="AA279" s="4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3"/>
      <c r="W280" s="4"/>
      <c r="X280" s="4"/>
      <c r="Y280" s="4"/>
      <c r="Z280" s="4"/>
      <c r="AA280" s="4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3"/>
      <c r="W281" s="4"/>
      <c r="X281" s="4"/>
      <c r="Y281" s="4"/>
      <c r="Z281" s="4"/>
      <c r="AA281" s="4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3"/>
      <c r="W282" s="4"/>
      <c r="X282" s="4"/>
      <c r="Y282" s="4"/>
      <c r="Z282" s="4"/>
      <c r="AA282" s="4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3"/>
      <c r="W283" s="4"/>
      <c r="X283" s="4"/>
      <c r="Y283" s="4"/>
      <c r="Z283" s="4"/>
      <c r="AA283" s="4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3"/>
      <c r="W284" s="4"/>
      <c r="X284" s="4"/>
      <c r="Y284" s="4"/>
      <c r="Z284" s="4"/>
      <c r="AA284" s="4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3"/>
      <c r="W285" s="4"/>
      <c r="X285" s="4"/>
      <c r="Y285" s="4"/>
      <c r="Z285" s="4"/>
      <c r="AA285" s="4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3"/>
      <c r="W286" s="4"/>
      <c r="X286" s="4"/>
      <c r="Y286" s="4"/>
      <c r="Z286" s="4"/>
      <c r="AA286" s="4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3"/>
      <c r="W287" s="4"/>
      <c r="X287" s="4"/>
      <c r="Y287" s="4"/>
      <c r="Z287" s="4"/>
      <c r="AA287" s="4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3"/>
      <c r="W288" s="4"/>
      <c r="X288" s="4"/>
      <c r="Y288" s="4"/>
      <c r="Z288" s="4"/>
      <c r="AA288" s="4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3"/>
      <c r="W289" s="4"/>
      <c r="X289" s="4"/>
      <c r="Y289" s="4"/>
      <c r="Z289" s="4"/>
      <c r="AA289" s="4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3"/>
      <c r="W290" s="4"/>
      <c r="X290" s="4"/>
      <c r="Y290" s="4"/>
      <c r="Z290" s="4"/>
      <c r="AA290" s="4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3"/>
      <c r="W291" s="4"/>
      <c r="X291" s="4"/>
      <c r="Y291" s="4"/>
      <c r="Z291" s="4"/>
      <c r="AA291" s="4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3"/>
      <c r="W292" s="4"/>
      <c r="X292" s="4"/>
      <c r="Y292" s="4"/>
      <c r="Z292" s="4"/>
      <c r="AA292" s="4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3"/>
      <c r="W293" s="4"/>
      <c r="X293" s="4"/>
      <c r="Y293" s="4"/>
      <c r="Z293" s="4"/>
      <c r="AA293" s="4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3"/>
      <c r="W294" s="4"/>
      <c r="X294" s="4"/>
      <c r="Y294" s="4"/>
      <c r="Z294" s="4"/>
      <c r="AA294" s="4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3"/>
      <c r="W295" s="4"/>
      <c r="X295" s="4"/>
      <c r="Y295" s="4"/>
      <c r="Z295" s="4"/>
      <c r="AA295" s="4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3"/>
      <c r="W296" s="4"/>
      <c r="X296" s="4"/>
      <c r="Y296" s="4"/>
      <c r="Z296" s="4"/>
      <c r="AA296" s="4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3"/>
      <c r="W297" s="4"/>
      <c r="X297" s="4"/>
      <c r="Y297" s="4"/>
      <c r="Z297" s="4"/>
      <c r="AA297" s="4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3"/>
      <c r="W298" s="4"/>
      <c r="X298" s="4"/>
      <c r="Y298" s="4"/>
      <c r="Z298" s="4"/>
      <c r="AA298" s="4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3"/>
      <c r="W299" s="4"/>
      <c r="X299" s="4"/>
      <c r="Y299" s="4"/>
      <c r="Z299" s="4"/>
      <c r="AA299" s="4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3"/>
      <c r="W300" s="4"/>
      <c r="X300" s="4"/>
      <c r="Y300" s="4"/>
      <c r="Z300" s="4"/>
      <c r="AA300" s="4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3"/>
      <c r="W301" s="4"/>
      <c r="X301" s="4"/>
      <c r="Y301" s="4"/>
      <c r="Z301" s="4"/>
      <c r="AA301" s="4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3"/>
      <c r="W302" s="4"/>
      <c r="X302" s="4"/>
      <c r="Y302" s="4"/>
      <c r="Z302" s="4"/>
      <c r="AA302" s="4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3"/>
      <c r="W303" s="4"/>
      <c r="X303" s="4"/>
      <c r="Y303" s="4"/>
      <c r="Z303" s="4"/>
      <c r="AA303" s="4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3"/>
      <c r="W304" s="4"/>
      <c r="X304" s="4"/>
      <c r="Y304" s="4"/>
      <c r="Z304" s="4"/>
      <c r="AA304" s="4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3"/>
      <c r="W305" s="4"/>
      <c r="X305" s="4"/>
      <c r="Y305" s="4"/>
      <c r="Z305" s="4"/>
      <c r="AA305" s="4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3"/>
      <c r="W306" s="4"/>
      <c r="X306" s="4"/>
      <c r="Y306" s="4"/>
      <c r="Z306" s="4"/>
      <c r="AA306" s="4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3"/>
      <c r="W307" s="4"/>
      <c r="X307" s="4"/>
      <c r="Y307" s="4"/>
      <c r="Z307" s="4"/>
      <c r="AA307" s="4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3"/>
      <c r="W308" s="4"/>
      <c r="X308" s="4"/>
      <c r="Y308" s="4"/>
      <c r="Z308" s="4"/>
      <c r="AA308" s="4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3"/>
      <c r="W309" s="4"/>
      <c r="X309" s="4"/>
      <c r="Y309" s="4"/>
      <c r="Z309" s="4"/>
      <c r="AA309" s="4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3"/>
      <c r="W310" s="4"/>
      <c r="X310" s="4"/>
      <c r="Y310" s="4"/>
      <c r="Z310" s="4"/>
      <c r="AA310" s="4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3"/>
      <c r="W311" s="4"/>
      <c r="X311" s="4"/>
      <c r="Y311" s="4"/>
      <c r="Z311" s="4"/>
      <c r="AA311" s="4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3"/>
      <c r="W312" s="4"/>
      <c r="X312" s="4"/>
      <c r="Y312" s="4"/>
      <c r="Z312" s="4"/>
      <c r="AA312" s="4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3"/>
      <c r="W313" s="4"/>
      <c r="X313" s="4"/>
      <c r="Y313" s="4"/>
      <c r="Z313" s="4"/>
      <c r="AA313" s="4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3"/>
      <c r="W314" s="4"/>
      <c r="X314" s="4"/>
      <c r="Y314" s="4"/>
      <c r="Z314" s="4"/>
      <c r="AA314" s="4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3"/>
      <c r="W315" s="4"/>
      <c r="X315" s="4"/>
      <c r="Y315" s="4"/>
      <c r="Z315" s="4"/>
      <c r="AA315" s="4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3"/>
      <c r="W316" s="4"/>
      <c r="X316" s="4"/>
      <c r="Y316" s="4"/>
      <c r="Z316" s="4"/>
      <c r="AA316" s="4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3"/>
      <c r="W317" s="4"/>
      <c r="X317" s="4"/>
      <c r="Y317" s="4"/>
      <c r="Z317" s="4"/>
      <c r="AA317" s="4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3"/>
      <c r="W318" s="4"/>
      <c r="X318" s="4"/>
      <c r="Y318" s="4"/>
      <c r="Z318" s="4"/>
      <c r="AA318" s="4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3"/>
      <c r="W319" s="4"/>
      <c r="X319" s="4"/>
      <c r="Y319" s="4"/>
      <c r="Z319" s="4"/>
      <c r="AA319" s="4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3"/>
      <c r="W320" s="4"/>
      <c r="X320" s="4"/>
      <c r="Y320" s="4"/>
      <c r="Z320" s="4"/>
      <c r="AA320" s="4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3"/>
      <c r="W321" s="4"/>
      <c r="X321" s="4"/>
      <c r="Y321" s="4"/>
      <c r="Z321" s="4"/>
      <c r="AA321" s="4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3"/>
      <c r="W322" s="4"/>
      <c r="X322" s="4"/>
      <c r="Y322" s="4"/>
      <c r="Z322" s="4"/>
      <c r="AA322" s="4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3"/>
      <c r="W323" s="4"/>
      <c r="X323" s="4"/>
      <c r="Y323" s="4"/>
      <c r="Z323" s="4"/>
      <c r="AA323" s="4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3"/>
      <c r="W324" s="4"/>
      <c r="X324" s="4"/>
      <c r="Y324" s="4"/>
      <c r="Z324" s="4"/>
      <c r="AA324" s="4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3"/>
      <c r="W325" s="4"/>
      <c r="X325" s="4"/>
      <c r="Y325" s="4"/>
      <c r="Z325" s="4"/>
      <c r="AA325" s="4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3"/>
      <c r="W326" s="4"/>
      <c r="X326" s="4"/>
      <c r="Y326" s="4"/>
      <c r="Z326" s="4"/>
      <c r="AA326" s="4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3"/>
      <c r="W327" s="4"/>
      <c r="X327" s="4"/>
      <c r="Y327" s="4"/>
      <c r="Z327" s="4"/>
      <c r="AA327" s="4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3"/>
      <c r="W328" s="4"/>
      <c r="X328" s="4"/>
      <c r="Y328" s="4"/>
      <c r="Z328" s="4"/>
      <c r="AA328" s="4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3"/>
      <c r="W329" s="4"/>
      <c r="X329" s="4"/>
      <c r="Y329" s="4"/>
      <c r="Z329" s="4"/>
      <c r="AA329" s="4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3"/>
      <c r="W330" s="4"/>
      <c r="X330" s="4"/>
      <c r="Y330" s="4"/>
      <c r="Z330" s="4"/>
      <c r="AA330" s="4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3"/>
      <c r="W331" s="4"/>
      <c r="X331" s="4"/>
      <c r="Y331" s="4"/>
      <c r="Z331" s="4"/>
      <c r="AA331" s="4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3"/>
      <c r="W332" s="4"/>
      <c r="X332" s="4"/>
      <c r="Y332" s="4"/>
      <c r="Z332" s="4"/>
      <c r="AA332" s="4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3"/>
      <c r="W333" s="4"/>
      <c r="X333" s="4"/>
      <c r="Y333" s="4"/>
      <c r="Z333" s="4"/>
      <c r="AA333" s="4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3"/>
      <c r="W334" s="4"/>
      <c r="X334" s="4"/>
      <c r="Y334" s="4"/>
      <c r="Z334" s="4"/>
      <c r="AA334" s="4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3"/>
      <c r="W335" s="4"/>
      <c r="X335" s="4"/>
      <c r="Y335" s="4"/>
      <c r="Z335" s="4"/>
      <c r="AA335" s="4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3"/>
      <c r="W336" s="4"/>
      <c r="X336" s="4"/>
      <c r="Y336" s="4"/>
      <c r="Z336" s="4"/>
      <c r="AA336" s="4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3"/>
      <c r="W337" s="4"/>
      <c r="X337" s="4"/>
      <c r="Y337" s="4"/>
      <c r="Z337" s="4"/>
      <c r="AA337" s="4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3"/>
      <c r="W338" s="4"/>
      <c r="X338" s="4"/>
      <c r="Y338" s="4"/>
      <c r="Z338" s="4"/>
      <c r="AA338" s="4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3"/>
      <c r="W339" s="4"/>
      <c r="X339" s="4"/>
      <c r="Y339" s="4"/>
      <c r="Z339" s="4"/>
      <c r="AA339" s="4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3"/>
      <c r="W340" s="4"/>
      <c r="X340" s="4"/>
      <c r="Y340" s="4"/>
      <c r="Z340" s="4"/>
      <c r="AA340" s="4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3"/>
      <c r="W341" s="4"/>
      <c r="X341" s="4"/>
      <c r="Y341" s="4"/>
      <c r="Z341" s="4"/>
      <c r="AA341" s="4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3"/>
      <c r="W342" s="4"/>
      <c r="X342" s="4"/>
      <c r="Y342" s="4"/>
      <c r="Z342" s="4"/>
      <c r="AA342" s="4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3"/>
      <c r="W343" s="4"/>
      <c r="X343" s="4"/>
      <c r="Y343" s="4"/>
      <c r="Z343" s="4"/>
      <c r="AA343" s="4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3"/>
      <c r="W344" s="4"/>
      <c r="X344" s="4"/>
      <c r="Y344" s="4"/>
      <c r="Z344" s="4"/>
      <c r="AA344" s="4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3"/>
      <c r="W345" s="4"/>
      <c r="X345" s="4"/>
      <c r="Y345" s="4"/>
      <c r="Z345" s="4"/>
      <c r="AA345" s="4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3"/>
      <c r="W346" s="4"/>
      <c r="X346" s="4"/>
      <c r="Y346" s="4"/>
      <c r="Z346" s="4"/>
      <c r="AA346" s="4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3"/>
      <c r="W347" s="4"/>
      <c r="X347" s="4"/>
      <c r="Y347" s="4"/>
      <c r="Z347" s="4"/>
      <c r="AA347" s="4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3"/>
      <c r="W348" s="4"/>
      <c r="X348" s="4"/>
      <c r="Y348" s="4"/>
      <c r="Z348" s="4"/>
      <c r="AA348" s="4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3"/>
      <c r="W349" s="4"/>
      <c r="X349" s="4"/>
      <c r="Y349" s="4"/>
      <c r="Z349" s="4"/>
      <c r="AA349" s="4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3"/>
      <c r="W350" s="4"/>
      <c r="X350" s="4"/>
      <c r="Y350" s="4"/>
      <c r="Z350" s="4"/>
      <c r="AA350" s="4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3"/>
      <c r="W351" s="4"/>
      <c r="X351" s="4"/>
      <c r="Y351" s="4"/>
      <c r="Z351" s="4"/>
      <c r="AA351" s="4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3"/>
      <c r="W352" s="4"/>
      <c r="X352" s="4"/>
      <c r="Y352" s="4"/>
      <c r="Z352" s="4"/>
      <c r="AA352" s="4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3"/>
      <c r="W353" s="4"/>
      <c r="X353" s="4"/>
      <c r="Y353" s="4"/>
      <c r="Z353" s="4"/>
      <c r="AA353" s="4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3"/>
      <c r="W354" s="4"/>
      <c r="X354" s="4"/>
      <c r="Y354" s="4"/>
      <c r="Z354" s="4"/>
      <c r="AA354" s="4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3"/>
      <c r="W355" s="4"/>
      <c r="X355" s="4"/>
      <c r="Y355" s="4"/>
      <c r="Z355" s="4"/>
      <c r="AA355" s="4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3"/>
      <c r="W356" s="4"/>
      <c r="X356" s="4"/>
      <c r="Y356" s="4"/>
      <c r="Z356" s="4"/>
      <c r="AA356" s="4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3"/>
      <c r="W357" s="4"/>
      <c r="X357" s="4"/>
      <c r="Y357" s="4"/>
      <c r="Z357" s="4"/>
      <c r="AA357" s="4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3"/>
      <c r="W358" s="4"/>
      <c r="X358" s="4"/>
      <c r="Y358" s="4"/>
      <c r="Z358" s="4"/>
      <c r="AA358" s="4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3"/>
      <c r="W359" s="4"/>
      <c r="X359" s="4"/>
      <c r="Y359" s="4"/>
      <c r="Z359" s="4"/>
      <c r="AA359" s="4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3"/>
      <c r="W360" s="4"/>
      <c r="X360" s="4"/>
      <c r="Y360" s="4"/>
      <c r="Z360" s="4"/>
      <c r="AA360" s="4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3"/>
      <c r="W361" s="4"/>
      <c r="X361" s="4"/>
      <c r="Y361" s="4"/>
      <c r="Z361" s="4"/>
      <c r="AA361" s="4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3"/>
      <c r="W362" s="4"/>
      <c r="X362" s="4"/>
      <c r="Y362" s="4"/>
      <c r="Z362" s="4"/>
      <c r="AA362" s="4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3"/>
      <c r="W363" s="4"/>
      <c r="X363" s="4"/>
      <c r="Y363" s="4"/>
      <c r="Z363" s="4"/>
      <c r="AA363" s="4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3"/>
      <c r="W364" s="4"/>
      <c r="X364" s="4"/>
      <c r="Y364" s="4"/>
      <c r="Z364" s="4"/>
      <c r="AA364" s="4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3"/>
      <c r="W365" s="4"/>
      <c r="X365" s="4"/>
      <c r="Y365" s="4"/>
      <c r="Z365" s="4"/>
      <c r="AA365" s="4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3"/>
      <c r="W366" s="4"/>
      <c r="X366" s="4"/>
      <c r="Y366" s="4"/>
      <c r="Z366" s="4"/>
      <c r="AA366" s="4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3"/>
      <c r="W367" s="4"/>
      <c r="X367" s="4"/>
      <c r="Y367" s="4"/>
      <c r="Z367" s="4"/>
      <c r="AA367" s="4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3"/>
      <c r="W368" s="4"/>
      <c r="X368" s="4"/>
      <c r="Y368" s="4"/>
      <c r="Z368" s="4"/>
      <c r="AA368" s="4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3"/>
      <c r="W369" s="4"/>
      <c r="X369" s="4"/>
      <c r="Y369" s="4"/>
      <c r="Z369" s="4"/>
      <c r="AA369" s="4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3"/>
      <c r="W370" s="4"/>
      <c r="X370" s="4"/>
      <c r="Y370" s="4"/>
      <c r="Z370" s="4"/>
      <c r="AA370" s="4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3"/>
      <c r="W371" s="4"/>
      <c r="X371" s="4"/>
      <c r="Y371" s="4"/>
      <c r="Z371" s="4"/>
      <c r="AA371" s="4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3"/>
      <c r="W372" s="4"/>
      <c r="X372" s="4"/>
      <c r="Y372" s="4"/>
      <c r="Z372" s="4"/>
      <c r="AA372" s="4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3"/>
      <c r="W373" s="4"/>
      <c r="X373" s="4"/>
      <c r="Y373" s="4"/>
      <c r="Z373" s="4"/>
      <c r="AA373" s="4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3"/>
      <c r="W374" s="4"/>
      <c r="X374" s="4"/>
      <c r="Y374" s="4"/>
      <c r="Z374" s="4"/>
      <c r="AA374" s="4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3"/>
      <c r="W375" s="4"/>
      <c r="X375" s="4"/>
      <c r="Y375" s="4"/>
      <c r="Z375" s="4"/>
      <c r="AA375" s="4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3"/>
      <c r="W376" s="4"/>
      <c r="X376" s="4"/>
      <c r="Y376" s="4"/>
      <c r="Z376" s="4"/>
      <c r="AA376" s="4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3"/>
      <c r="W377" s="4"/>
      <c r="X377" s="4"/>
      <c r="Y377" s="4"/>
      <c r="Z377" s="4"/>
      <c r="AA377" s="4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3"/>
      <c r="W378" s="4"/>
      <c r="X378" s="4"/>
      <c r="Y378" s="4"/>
      <c r="Z378" s="4"/>
      <c r="AA378" s="4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3"/>
      <c r="W379" s="4"/>
      <c r="X379" s="4"/>
      <c r="Y379" s="4"/>
      <c r="Z379" s="4"/>
      <c r="AA379" s="4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3"/>
      <c r="W380" s="4"/>
      <c r="X380" s="4"/>
      <c r="Y380" s="4"/>
      <c r="Z380" s="4"/>
      <c r="AA380" s="4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3"/>
      <c r="W381" s="4"/>
      <c r="X381" s="4"/>
      <c r="Y381" s="4"/>
      <c r="Z381" s="4"/>
      <c r="AA381" s="4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3"/>
      <c r="W382" s="4"/>
      <c r="X382" s="4"/>
      <c r="Y382" s="4"/>
      <c r="Z382" s="4"/>
      <c r="AA382" s="4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3"/>
      <c r="W383" s="4"/>
      <c r="X383" s="4"/>
      <c r="Y383" s="4"/>
      <c r="Z383" s="4"/>
      <c r="AA383" s="4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3"/>
      <c r="W384" s="4"/>
      <c r="X384" s="4"/>
      <c r="Y384" s="4"/>
      <c r="Z384" s="4"/>
      <c r="AA384" s="4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3"/>
      <c r="W385" s="4"/>
      <c r="X385" s="4"/>
      <c r="Y385" s="4"/>
      <c r="Z385" s="4"/>
      <c r="AA385" s="4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3"/>
      <c r="W386" s="4"/>
      <c r="X386" s="4"/>
      <c r="Y386" s="4"/>
      <c r="Z386" s="4"/>
      <c r="AA386" s="4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3"/>
      <c r="W387" s="4"/>
      <c r="X387" s="4"/>
      <c r="Y387" s="4"/>
      <c r="Z387" s="4"/>
      <c r="AA387" s="4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3"/>
      <c r="W388" s="4"/>
      <c r="X388" s="4"/>
      <c r="Y388" s="4"/>
      <c r="Z388" s="4"/>
      <c r="AA388" s="4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3"/>
      <c r="W389" s="4"/>
      <c r="X389" s="4"/>
      <c r="Y389" s="4"/>
      <c r="Z389" s="4"/>
      <c r="AA389" s="4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3"/>
      <c r="W390" s="4"/>
      <c r="X390" s="4"/>
      <c r="Y390" s="4"/>
      <c r="Z390" s="4"/>
      <c r="AA390" s="4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3"/>
      <c r="W391" s="4"/>
      <c r="X391" s="4"/>
      <c r="Y391" s="4"/>
      <c r="Z391" s="4"/>
      <c r="AA391" s="4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3"/>
      <c r="W392" s="4"/>
      <c r="X392" s="4"/>
      <c r="Y392" s="4"/>
      <c r="Z392" s="4"/>
      <c r="AA392" s="4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3"/>
      <c r="W393" s="4"/>
      <c r="X393" s="4"/>
      <c r="Y393" s="4"/>
      <c r="Z393" s="4"/>
      <c r="AA393" s="4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3"/>
      <c r="W394" s="4"/>
      <c r="X394" s="4"/>
      <c r="Y394" s="4"/>
      <c r="Z394" s="4"/>
      <c r="AA394" s="4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3"/>
      <c r="W395" s="4"/>
      <c r="X395" s="4"/>
      <c r="Y395" s="4"/>
      <c r="Z395" s="4"/>
      <c r="AA395" s="4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3"/>
      <c r="W396" s="4"/>
      <c r="X396" s="4"/>
      <c r="Y396" s="4"/>
      <c r="Z396" s="4"/>
      <c r="AA396" s="4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3"/>
      <c r="W397" s="4"/>
      <c r="X397" s="4"/>
      <c r="Y397" s="4"/>
      <c r="Z397" s="4"/>
      <c r="AA397" s="4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3"/>
      <c r="W398" s="4"/>
      <c r="X398" s="4"/>
      <c r="Y398" s="4"/>
      <c r="Z398" s="4"/>
      <c r="AA398" s="4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3"/>
      <c r="W399" s="4"/>
      <c r="X399" s="4"/>
      <c r="Y399" s="4"/>
      <c r="Z399" s="4"/>
      <c r="AA399" s="4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3"/>
      <c r="W400" s="4"/>
      <c r="X400" s="4"/>
      <c r="Y400" s="4"/>
      <c r="Z400" s="4"/>
      <c r="AA400" s="4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3"/>
      <c r="W401" s="4"/>
      <c r="X401" s="4"/>
      <c r="Y401" s="4"/>
      <c r="Z401" s="4"/>
      <c r="AA401" s="4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3"/>
      <c r="W402" s="4"/>
      <c r="X402" s="4"/>
      <c r="Y402" s="4"/>
      <c r="Z402" s="4"/>
      <c r="AA402" s="4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3"/>
      <c r="W403" s="4"/>
      <c r="X403" s="4"/>
      <c r="Y403" s="4"/>
      <c r="Z403" s="4"/>
      <c r="AA403" s="4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3"/>
      <c r="W404" s="4"/>
      <c r="X404" s="4"/>
      <c r="Y404" s="4"/>
      <c r="Z404" s="4"/>
      <c r="AA404" s="4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3"/>
      <c r="W405" s="4"/>
      <c r="X405" s="4"/>
      <c r="Y405" s="4"/>
      <c r="Z405" s="4"/>
      <c r="AA405" s="4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3"/>
      <c r="W406" s="4"/>
      <c r="X406" s="4"/>
      <c r="Y406" s="4"/>
      <c r="Z406" s="4"/>
      <c r="AA406" s="4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3"/>
      <c r="W407" s="4"/>
      <c r="X407" s="4"/>
      <c r="Y407" s="4"/>
      <c r="Z407" s="4"/>
      <c r="AA407" s="4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3"/>
      <c r="W408" s="4"/>
      <c r="X408" s="4"/>
      <c r="Y408" s="4"/>
      <c r="Z408" s="4"/>
      <c r="AA408" s="4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3"/>
      <c r="W409" s="4"/>
      <c r="X409" s="4"/>
      <c r="Y409" s="4"/>
      <c r="Z409" s="4"/>
      <c r="AA409" s="4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3"/>
      <c r="W410" s="4"/>
      <c r="X410" s="4"/>
      <c r="Y410" s="4"/>
      <c r="Z410" s="4"/>
      <c r="AA410" s="4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3"/>
      <c r="W411" s="4"/>
      <c r="X411" s="4"/>
      <c r="Y411" s="4"/>
      <c r="Z411" s="4"/>
      <c r="AA411" s="4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3"/>
      <c r="W412" s="4"/>
      <c r="X412" s="4"/>
      <c r="Y412" s="4"/>
      <c r="Z412" s="4"/>
      <c r="AA412" s="4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3"/>
      <c r="W413" s="4"/>
      <c r="X413" s="4"/>
      <c r="Y413" s="4"/>
      <c r="Z413" s="4"/>
      <c r="AA413" s="4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3"/>
      <c r="W414" s="4"/>
      <c r="X414" s="4"/>
      <c r="Y414" s="4"/>
      <c r="Z414" s="4"/>
      <c r="AA414" s="4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3"/>
      <c r="W415" s="4"/>
      <c r="X415" s="4"/>
      <c r="Y415" s="4"/>
      <c r="Z415" s="4"/>
      <c r="AA415" s="4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3"/>
      <c r="W416" s="4"/>
      <c r="X416" s="4"/>
      <c r="Y416" s="4"/>
      <c r="Z416" s="4"/>
      <c r="AA416" s="4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3"/>
      <c r="W417" s="4"/>
      <c r="X417" s="4"/>
      <c r="Y417" s="4"/>
      <c r="Z417" s="4"/>
      <c r="AA417" s="4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3"/>
      <c r="W418" s="4"/>
      <c r="X418" s="4"/>
      <c r="Y418" s="4"/>
      <c r="Z418" s="4"/>
      <c r="AA418" s="4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3"/>
      <c r="W419" s="4"/>
      <c r="X419" s="4"/>
      <c r="Y419" s="4"/>
      <c r="Z419" s="4"/>
      <c r="AA419" s="4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3"/>
      <c r="W420" s="4"/>
      <c r="X420" s="4"/>
      <c r="Y420" s="4"/>
      <c r="Z420" s="4"/>
      <c r="AA420" s="4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3"/>
      <c r="W421" s="4"/>
      <c r="X421" s="4"/>
      <c r="Y421" s="4"/>
      <c r="Z421" s="4"/>
      <c r="AA421" s="4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3"/>
      <c r="W422" s="4"/>
      <c r="X422" s="4"/>
      <c r="Y422" s="4"/>
      <c r="Z422" s="4"/>
      <c r="AA422" s="4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3"/>
      <c r="W423" s="4"/>
      <c r="X423" s="4"/>
      <c r="Y423" s="4"/>
      <c r="Z423" s="4"/>
      <c r="AA423" s="4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3"/>
      <c r="W424" s="4"/>
      <c r="X424" s="4"/>
      <c r="Y424" s="4"/>
      <c r="Z424" s="4"/>
      <c r="AA424" s="4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3"/>
      <c r="W425" s="4"/>
      <c r="X425" s="4"/>
      <c r="Y425" s="4"/>
      <c r="Z425" s="4"/>
      <c r="AA425" s="4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3"/>
      <c r="W426" s="4"/>
      <c r="X426" s="4"/>
      <c r="Y426" s="4"/>
      <c r="Z426" s="4"/>
      <c r="AA426" s="4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3"/>
      <c r="W427" s="4"/>
      <c r="X427" s="4"/>
      <c r="Y427" s="4"/>
      <c r="Z427" s="4"/>
      <c r="AA427" s="4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3"/>
      <c r="W428" s="4"/>
      <c r="X428" s="4"/>
      <c r="Y428" s="4"/>
      <c r="Z428" s="4"/>
      <c r="AA428" s="4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3"/>
      <c r="W429" s="4"/>
      <c r="X429" s="4"/>
      <c r="Y429" s="4"/>
      <c r="Z429" s="4"/>
      <c r="AA429" s="4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3"/>
      <c r="W430" s="4"/>
      <c r="X430" s="4"/>
      <c r="Y430" s="4"/>
      <c r="Z430" s="4"/>
      <c r="AA430" s="4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3"/>
      <c r="W431" s="4"/>
      <c r="X431" s="4"/>
      <c r="Y431" s="4"/>
      <c r="Z431" s="4"/>
      <c r="AA431" s="4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3"/>
      <c r="W432" s="4"/>
      <c r="X432" s="4"/>
      <c r="Y432" s="4"/>
      <c r="Z432" s="4"/>
      <c r="AA432" s="4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3"/>
      <c r="W433" s="4"/>
      <c r="X433" s="4"/>
      <c r="Y433" s="4"/>
      <c r="Z433" s="4"/>
      <c r="AA433" s="4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3"/>
      <c r="W434" s="4"/>
      <c r="X434" s="4"/>
      <c r="Y434" s="4"/>
      <c r="Z434" s="4"/>
      <c r="AA434" s="4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3"/>
      <c r="W435" s="4"/>
      <c r="X435" s="4"/>
      <c r="Y435" s="4"/>
      <c r="Z435" s="4"/>
      <c r="AA435" s="4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3"/>
      <c r="W436" s="4"/>
      <c r="X436" s="4"/>
      <c r="Y436" s="4"/>
      <c r="Z436" s="4"/>
      <c r="AA436" s="4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3"/>
      <c r="W437" s="4"/>
      <c r="X437" s="4"/>
      <c r="Y437" s="4"/>
      <c r="Z437" s="4"/>
      <c r="AA437" s="4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3"/>
      <c r="W438" s="4"/>
      <c r="X438" s="4"/>
      <c r="Y438" s="4"/>
      <c r="Z438" s="4"/>
      <c r="AA438" s="4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3"/>
      <c r="W439" s="4"/>
      <c r="X439" s="4"/>
      <c r="Y439" s="4"/>
      <c r="Z439" s="4"/>
      <c r="AA439" s="4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3"/>
      <c r="W440" s="4"/>
      <c r="X440" s="4"/>
      <c r="Y440" s="4"/>
      <c r="Z440" s="4"/>
      <c r="AA440" s="4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3"/>
      <c r="W441" s="4"/>
      <c r="X441" s="4"/>
      <c r="Y441" s="4"/>
      <c r="Z441" s="4"/>
      <c r="AA441" s="4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3"/>
      <c r="W442" s="4"/>
      <c r="X442" s="4"/>
      <c r="Y442" s="4"/>
      <c r="Z442" s="4"/>
      <c r="AA442" s="4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3"/>
      <c r="W443" s="4"/>
      <c r="X443" s="4"/>
      <c r="Y443" s="4"/>
      <c r="Z443" s="4"/>
      <c r="AA443" s="4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3"/>
      <c r="W444" s="4"/>
      <c r="X444" s="4"/>
      <c r="Y444" s="4"/>
      <c r="Z444" s="4"/>
      <c r="AA444" s="4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3"/>
      <c r="W445" s="4"/>
      <c r="X445" s="4"/>
      <c r="Y445" s="4"/>
      <c r="Z445" s="4"/>
      <c r="AA445" s="4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3"/>
      <c r="W446" s="4"/>
      <c r="X446" s="4"/>
      <c r="Y446" s="4"/>
      <c r="Z446" s="4"/>
      <c r="AA446" s="4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3"/>
      <c r="W447" s="4"/>
      <c r="X447" s="4"/>
      <c r="Y447" s="4"/>
      <c r="Z447" s="4"/>
      <c r="AA447" s="4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3"/>
      <c r="W448" s="4"/>
      <c r="X448" s="4"/>
      <c r="Y448" s="4"/>
      <c r="Z448" s="4"/>
      <c r="AA448" s="4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3"/>
      <c r="W449" s="4"/>
      <c r="X449" s="4"/>
      <c r="Y449" s="4"/>
      <c r="Z449" s="4"/>
      <c r="AA449" s="4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3"/>
      <c r="W450" s="4"/>
      <c r="X450" s="4"/>
      <c r="Y450" s="4"/>
      <c r="Z450" s="4"/>
      <c r="AA450" s="4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3"/>
      <c r="W451" s="4"/>
      <c r="X451" s="4"/>
      <c r="Y451" s="4"/>
      <c r="Z451" s="4"/>
      <c r="AA451" s="4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3"/>
      <c r="W452" s="4"/>
      <c r="X452" s="4"/>
      <c r="Y452" s="4"/>
      <c r="Z452" s="4"/>
      <c r="AA452" s="4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3"/>
      <c r="W453" s="4"/>
      <c r="X453" s="4"/>
      <c r="Y453" s="4"/>
      <c r="Z453" s="4"/>
      <c r="AA453" s="4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3"/>
      <c r="W454" s="4"/>
      <c r="X454" s="4"/>
      <c r="Y454" s="4"/>
      <c r="Z454" s="4"/>
      <c r="AA454" s="4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3"/>
      <c r="W455" s="4"/>
      <c r="X455" s="4"/>
      <c r="Y455" s="4"/>
      <c r="Z455" s="4"/>
      <c r="AA455" s="4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3"/>
      <c r="W456" s="4"/>
      <c r="X456" s="4"/>
      <c r="Y456" s="4"/>
      <c r="Z456" s="4"/>
      <c r="AA456" s="4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3"/>
      <c r="W457" s="4"/>
      <c r="X457" s="4"/>
      <c r="Y457" s="4"/>
      <c r="Z457" s="4"/>
      <c r="AA457" s="4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3"/>
      <c r="W458" s="4"/>
      <c r="X458" s="4"/>
      <c r="Y458" s="4"/>
      <c r="Z458" s="4"/>
      <c r="AA458" s="4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3"/>
      <c r="W459" s="4"/>
      <c r="X459" s="4"/>
      <c r="Y459" s="4"/>
      <c r="Z459" s="4"/>
      <c r="AA459" s="4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3"/>
      <c r="W460" s="4"/>
      <c r="X460" s="4"/>
      <c r="Y460" s="4"/>
      <c r="Z460" s="4"/>
      <c r="AA460" s="4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3"/>
      <c r="W461" s="4"/>
      <c r="X461" s="4"/>
      <c r="Y461" s="4"/>
      <c r="Z461" s="4"/>
      <c r="AA461" s="4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3"/>
      <c r="W462" s="4"/>
      <c r="X462" s="4"/>
      <c r="Y462" s="4"/>
      <c r="Z462" s="4"/>
      <c r="AA462" s="4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3"/>
      <c r="W463" s="4"/>
      <c r="X463" s="4"/>
      <c r="Y463" s="4"/>
      <c r="Z463" s="4"/>
      <c r="AA463" s="4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3"/>
      <c r="W464" s="4"/>
      <c r="X464" s="4"/>
      <c r="Y464" s="4"/>
      <c r="Z464" s="4"/>
      <c r="AA464" s="4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3"/>
      <c r="W465" s="4"/>
      <c r="X465" s="4"/>
      <c r="Y465" s="4"/>
      <c r="Z465" s="4"/>
      <c r="AA465" s="4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3"/>
      <c r="W466" s="4"/>
      <c r="X466" s="4"/>
      <c r="Y466" s="4"/>
      <c r="Z466" s="4"/>
      <c r="AA466" s="4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3"/>
      <c r="W467" s="4"/>
      <c r="X467" s="4"/>
      <c r="Y467" s="4"/>
      <c r="Z467" s="4"/>
      <c r="AA467" s="4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3"/>
      <c r="W468" s="4"/>
      <c r="X468" s="4"/>
      <c r="Y468" s="4"/>
      <c r="Z468" s="4"/>
      <c r="AA468" s="4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3"/>
      <c r="W469" s="4"/>
      <c r="X469" s="4"/>
      <c r="Y469" s="4"/>
      <c r="Z469" s="4"/>
      <c r="AA469" s="4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3"/>
      <c r="W470" s="4"/>
      <c r="X470" s="4"/>
      <c r="Y470" s="4"/>
      <c r="Z470" s="4"/>
      <c r="AA470" s="4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3"/>
      <c r="W471" s="4"/>
      <c r="X471" s="4"/>
      <c r="Y471" s="4"/>
      <c r="Z471" s="4"/>
      <c r="AA471" s="4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3"/>
      <c r="W472" s="4"/>
      <c r="X472" s="4"/>
      <c r="Y472" s="4"/>
      <c r="Z472" s="4"/>
      <c r="AA472" s="4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3"/>
      <c r="W473" s="4"/>
      <c r="X473" s="4"/>
      <c r="Y473" s="4"/>
      <c r="Z473" s="4"/>
      <c r="AA473" s="4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3"/>
      <c r="W474" s="4"/>
      <c r="X474" s="4"/>
      <c r="Y474" s="4"/>
      <c r="Z474" s="4"/>
      <c r="AA474" s="4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3"/>
      <c r="W475" s="4"/>
      <c r="X475" s="4"/>
      <c r="Y475" s="4"/>
      <c r="Z475" s="4"/>
      <c r="AA475" s="4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3"/>
      <c r="W476" s="4"/>
      <c r="X476" s="4"/>
      <c r="Y476" s="4"/>
      <c r="Z476" s="4"/>
      <c r="AA476" s="4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3"/>
      <c r="W477" s="4"/>
      <c r="X477" s="4"/>
      <c r="Y477" s="4"/>
      <c r="Z477" s="4"/>
      <c r="AA477" s="4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3"/>
      <c r="W478" s="4"/>
      <c r="X478" s="4"/>
      <c r="Y478" s="4"/>
      <c r="Z478" s="4"/>
      <c r="AA478" s="4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3"/>
      <c r="W479" s="4"/>
      <c r="X479" s="4"/>
      <c r="Y479" s="4"/>
      <c r="Z479" s="4"/>
      <c r="AA479" s="4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3"/>
      <c r="W480" s="4"/>
      <c r="X480" s="4"/>
      <c r="Y480" s="4"/>
      <c r="Z480" s="4"/>
      <c r="AA480" s="4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3"/>
      <c r="W481" s="4"/>
      <c r="X481" s="4"/>
      <c r="Y481" s="4"/>
      <c r="Z481" s="4"/>
      <c r="AA481" s="4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3"/>
      <c r="W482" s="4"/>
      <c r="X482" s="4"/>
      <c r="Y482" s="4"/>
      <c r="Z482" s="4"/>
      <c r="AA482" s="4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3"/>
      <c r="W483" s="4"/>
      <c r="X483" s="4"/>
      <c r="Y483" s="4"/>
      <c r="Z483" s="4"/>
      <c r="AA483" s="4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3"/>
      <c r="W484" s="4"/>
      <c r="X484" s="4"/>
      <c r="Y484" s="4"/>
      <c r="Z484" s="4"/>
      <c r="AA484" s="4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3"/>
      <c r="W485" s="4"/>
      <c r="X485" s="4"/>
      <c r="Y485" s="4"/>
      <c r="Z485" s="4"/>
      <c r="AA485" s="4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3"/>
      <c r="W486" s="4"/>
      <c r="X486" s="4"/>
      <c r="Y486" s="4"/>
      <c r="Z486" s="4"/>
      <c r="AA486" s="4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3"/>
      <c r="W487" s="4"/>
      <c r="X487" s="4"/>
      <c r="Y487" s="4"/>
      <c r="Z487" s="4"/>
      <c r="AA487" s="4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3"/>
      <c r="W488" s="4"/>
      <c r="X488" s="4"/>
      <c r="Y488" s="4"/>
      <c r="Z488" s="4"/>
      <c r="AA488" s="4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3"/>
      <c r="W489" s="4"/>
      <c r="X489" s="4"/>
      <c r="Y489" s="4"/>
      <c r="Z489" s="4"/>
      <c r="AA489" s="4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3"/>
      <c r="W490" s="4"/>
      <c r="X490" s="4"/>
      <c r="Y490" s="4"/>
      <c r="Z490" s="4"/>
      <c r="AA490" s="4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3"/>
      <c r="W491" s="4"/>
      <c r="X491" s="4"/>
      <c r="Y491" s="4"/>
      <c r="Z491" s="4"/>
      <c r="AA491" s="4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3"/>
      <c r="W492" s="4"/>
      <c r="X492" s="4"/>
      <c r="Y492" s="4"/>
      <c r="Z492" s="4"/>
      <c r="AA492" s="4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3"/>
      <c r="W493" s="4"/>
      <c r="X493" s="4"/>
      <c r="Y493" s="4"/>
      <c r="Z493" s="4"/>
      <c r="AA493" s="4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3"/>
      <c r="W494" s="4"/>
      <c r="X494" s="4"/>
      <c r="Y494" s="4"/>
      <c r="Z494" s="4"/>
      <c r="AA494" s="4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3"/>
      <c r="W495" s="4"/>
      <c r="X495" s="4"/>
      <c r="Y495" s="4"/>
      <c r="Z495" s="4"/>
      <c r="AA495" s="4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3"/>
      <c r="W496" s="4"/>
      <c r="X496" s="4"/>
      <c r="Y496" s="4"/>
      <c r="Z496" s="4"/>
      <c r="AA496" s="4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3"/>
      <c r="W497" s="4"/>
      <c r="X497" s="4"/>
      <c r="Y497" s="4"/>
      <c r="Z497" s="4"/>
      <c r="AA497" s="4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3"/>
      <c r="W498" s="4"/>
      <c r="X498" s="4"/>
      <c r="Y498" s="4"/>
      <c r="Z498" s="4"/>
      <c r="AA498" s="4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3"/>
      <c r="W499" s="4"/>
      <c r="X499" s="4"/>
      <c r="Y499" s="4"/>
      <c r="Z499" s="4"/>
      <c r="AA499" s="4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3"/>
      <c r="W500" s="4"/>
      <c r="X500" s="4"/>
      <c r="Y500" s="4"/>
      <c r="Z500" s="4"/>
      <c r="AA500" s="4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3"/>
      <c r="W501" s="4"/>
      <c r="X501" s="4"/>
      <c r="Y501" s="4"/>
      <c r="Z501" s="4"/>
      <c r="AA501" s="4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3"/>
      <c r="W502" s="4"/>
      <c r="X502" s="4"/>
      <c r="Y502" s="4"/>
      <c r="Z502" s="4"/>
      <c r="AA502" s="4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3"/>
      <c r="W503" s="4"/>
      <c r="X503" s="4"/>
      <c r="Y503" s="4"/>
      <c r="Z503" s="4"/>
      <c r="AA503" s="4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3"/>
      <c r="W504" s="4"/>
      <c r="X504" s="4"/>
      <c r="Y504" s="4"/>
      <c r="Z504" s="4"/>
      <c r="AA504" s="4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3"/>
      <c r="W505" s="4"/>
      <c r="X505" s="4"/>
      <c r="Y505" s="4"/>
      <c r="Z505" s="4"/>
      <c r="AA505" s="4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3"/>
      <c r="W506" s="4"/>
      <c r="X506" s="4"/>
      <c r="Y506" s="4"/>
      <c r="Z506" s="4"/>
      <c r="AA506" s="4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3"/>
      <c r="W507" s="4"/>
      <c r="X507" s="4"/>
      <c r="Y507" s="4"/>
      <c r="Z507" s="4"/>
      <c r="AA507" s="4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3"/>
      <c r="W508" s="4"/>
      <c r="X508" s="4"/>
      <c r="Y508" s="4"/>
      <c r="Z508" s="4"/>
      <c r="AA508" s="4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3"/>
      <c r="W509" s="4"/>
      <c r="X509" s="4"/>
      <c r="Y509" s="4"/>
      <c r="Z509" s="4"/>
      <c r="AA509" s="4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3"/>
      <c r="W510" s="4"/>
      <c r="X510" s="4"/>
      <c r="Y510" s="4"/>
      <c r="Z510" s="4"/>
      <c r="AA510" s="4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3"/>
      <c r="W511" s="4"/>
      <c r="X511" s="4"/>
      <c r="Y511" s="4"/>
      <c r="Z511" s="4"/>
      <c r="AA511" s="4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3"/>
      <c r="W512" s="4"/>
      <c r="X512" s="4"/>
      <c r="Y512" s="4"/>
      <c r="Z512" s="4"/>
      <c r="AA512" s="4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3"/>
      <c r="W513" s="4"/>
      <c r="X513" s="4"/>
      <c r="Y513" s="4"/>
      <c r="Z513" s="4"/>
      <c r="AA513" s="4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3"/>
      <c r="W514" s="4"/>
      <c r="X514" s="4"/>
      <c r="Y514" s="4"/>
      <c r="Z514" s="4"/>
      <c r="AA514" s="4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3"/>
      <c r="W515" s="4"/>
      <c r="X515" s="4"/>
      <c r="Y515" s="4"/>
      <c r="Z515" s="4"/>
      <c r="AA515" s="4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3"/>
      <c r="W516" s="4"/>
      <c r="X516" s="4"/>
      <c r="Y516" s="4"/>
      <c r="Z516" s="4"/>
      <c r="AA516" s="4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3"/>
      <c r="W517" s="4"/>
      <c r="X517" s="4"/>
      <c r="Y517" s="4"/>
      <c r="Z517" s="4"/>
      <c r="AA517" s="4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3"/>
      <c r="W518" s="4"/>
      <c r="X518" s="4"/>
      <c r="Y518" s="4"/>
      <c r="Z518" s="4"/>
      <c r="AA518" s="4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3"/>
      <c r="W519" s="4"/>
      <c r="X519" s="4"/>
      <c r="Y519" s="4"/>
      <c r="Z519" s="4"/>
      <c r="AA519" s="4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3"/>
      <c r="W520" s="4"/>
      <c r="X520" s="4"/>
      <c r="Y520" s="4"/>
      <c r="Z520" s="4"/>
      <c r="AA520" s="4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3"/>
      <c r="W521" s="4"/>
      <c r="X521" s="4"/>
      <c r="Y521" s="4"/>
      <c r="Z521" s="4"/>
      <c r="AA521" s="4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3"/>
      <c r="W522" s="4"/>
      <c r="X522" s="4"/>
      <c r="Y522" s="4"/>
      <c r="Z522" s="4"/>
      <c r="AA522" s="4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3"/>
      <c r="W523" s="4"/>
      <c r="X523" s="4"/>
      <c r="Y523" s="4"/>
      <c r="Z523" s="4"/>
      <c r="AA523" s="4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3"/>
      <c r="W524" s="4"/>
      <c r="X524" s="4"/>
      <c r="Y524" s="4"/>
      <c r="Z524" s="4"/>
      <c r="AA524" s="4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3"/>
      <c r="W525" s="4"/>
      <c r="X525" s="4"/>
      <c r="Y525" s="4"/>
      <c r="Z525" s="4"/>
      <c r="AA525" s="4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3"/>
      <c r="W526" s="4"/>
      <c r="X526" s="4"/>
      <c r="Y526" s="4"/>
      <c r="Z526" s="4"/>
      <c r="AA526" s="4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3"/>
      <c r="W527" s="4"/>
      <c r="X527" s="4"/>
      <c r="Y527" s="4"/>
      <c r="Z527" s="4"/>
      <c r="AA527" s="4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3"/>
      <c r="W528" s="4"/>
      <c r="X528" s="4"/>
      <c r="Y528" s="4"/>
      <c r="Z528" s="4"/>
      <c r="AA528" s="4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3"/>
      <c r="W529" s="4"/>
      <c r="X529" s="4"/>
      <c r="Y529" s="4"/>
      <c r="Z529" s="4"/>
      <c r="AA529" s="4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3"/>
      <c r="W530" s="4"/>
      <c r="X530" s="4"/>
      <c r="Y530" s="4"/>
      <c r="Z530" s="4"/>
      <c r="AA530" s="4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3"/>
      <c r="W531" s="4"/>
      <c r="X531" s="4"/>
      <c r="Y531" s="4"/>
      <c r="Z531" s="4"/>
      <c r="AA531" s="4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3"/>
      <c r="W532" s="4"/>
      <c r="X532" s="4"/>
      <c r="Y532" s="4"/>
      <c r="Z532" s="4"/>
      <c r="AA532" s="4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3"/>
      <c r="W533" s="4"/>
      <c r="X533" s="4"/>
      <c r="Y533" s="4"/>
      <c r="Z533" s="4"/>
      <c r="AA533" s="4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3"/>
      <c r="W534" s="4"/>
      <c r="X534" s="4"/>
      <c r="Y534" s="4"/>
      <c r="Z534" s="4"/>
      <c r="AA534" s="4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3"/>
      <c r="W535" s="4"/>
      <c r="X535" s="4"/>
      <c r="Y535" s="4"/>
      <c r="Z535" s="4"/>
      <c r="AA535" s="4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3"/>
      <c r="W536" s="4"/>
      <c r="X536" s="4"/>
      <c r="Y536" s="4"/>
      <c r="Z536" s="4"/>
      <c r="AA536" s="4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3"/>
      <c r="W537" s="4"/>
      <c r="X537" s="4"/>
      <c r="Y537" s="4"/>
      <c r="Z537" s="4"/>
      <c r="AA537" s="4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3"/>
      <c r="W538" s="4"/>
      <c r="X538" s="4"/>
      <c r="Y538" s="4"/>
      <c r="Z538" s="4"/>
      <c r="AA538" s="4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3"/>
      <c r="W539" s="4"/>
      <c r="X539" s="4"/>
      <c r="Y539" s="4"/>
      <c r="Z539" s="4"/>
      <c r="AA539" s="4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3"/>
      <c r="W540" s="4"/>
      <c r="X540" s="4"/>
      <c r="Y540" s="4"/>
      <c r="Z540" s="4"/>
      <c r="AA540" s="4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3"/>
      <c r="W541" s="4"/>
      <c r="X541" s="4"/>
      <c r="Y541" s="4"/>
      <c r="Z541" s="4"/>
      <c r="AA541" s="4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3"/>
      <c r="W542" s="4"/>
      <c r="X542" s="4"/>
      <c r="Y542" s="4"/>
      <c r="Z542" s="4"/>
      <c r="AA542" s="4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3"/>
      <c r="W543" s="4"/>
      <c r="X543" s="4"/>
      <c r="Y543" s="4"/>
      <c r="Z543" s="4"/>
      <c r="AA543" s="4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3"/>
      <c r="W544" s="4"/>
      <c r="X544" s="4"/>
      <c r="Y544" s="4"/>
      <c r="Z544" s="4"/>
      <c r="AA544" s="4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3"/>
      <c r="W545" s="4"/>
      <c r="X545" s="4"/>
      <c r="Y545" s="4"/>
      <c r="Z545" s="4"/>
      <c r="AA545" s="4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3"/>
      <c r="W546" s="4"/>
      <c r="X546" s="4"/>
      <c r="Y546" s="4"/>
      <c r="Z546" s="4"/>
      <c r="AA546" s="4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3"/>
      <c r="W547" s="4"/>
      <c r="X547" s="4"/>
      <c r="Y547" s="4"/>
      <c r="Z547" s="4"/>
      <c r="AA547" s="4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3"/>
      <c r="W548" s="4"/>
      <c r="X548" s="4"/>
      <c r="Y548" s="4"/>
      <c r="Z548" s="4"/>
      <c r="AA548" s="4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3"/>
      <c r="W549" s="4"/>
      <c r="X549" s="4"/>
      <c r="Y549" s="4"/>
      <c r="Z549" s="4"/>
      <c r="AA549" s="4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3"/>
      <c r="W550" s="4"/>
      <c r="X550" s="4"/>
      <c r="Y550" s="4"/>
      <c r="Z550" s="4"/>
      <c r="AA550" s="4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3"/>
      <c r="W551" s="4"/>
      <c r="X551" s="4"/>
      <c r="Y551" s="4"/>
      <c r="Z551" s="4"/>
      <c r="AA551" s="4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3"/>
      <c r="W552" s="4"/>
      <c r="X552" s="4"/>
      <c r="Y552" s="4"/>
      <c r="Z552" s="4"/>
      <c r="AA552" s="4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3"/>
      <c r="W553" s="4"/>
      <c r="X553" s="4"/>
      <c r="Y553" s="4"/>
      <c r="Z553" s="4"/>
      <c r="AA553" s="4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3"/>
      <c r="W554" s="4"/>
      <c r="X554" s="4"/>
      <c r="Y554" s="4"/>
      <c r="Z554" s="4"/>
      <c r="AA554" s="4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3"/>
      <c r="W555" s="4"/>
      <c r="X555" s="4"/>
      <c r="Y555" s="4"/>
      <c r="Z555" s="4"/>
      <c r="AA555" s="4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3"/>
      <c r="W556" s="4"/>
      <c r="X556" s="4"/>
      <c r="Y556" s="4"/>
      <c r="Z556" s="4"/>
      <c r="AA556" s="4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3"/>
      <c r="W557" s="4"/>
      <c r="X557" s="4"/>
      <c r="Y557" s="4"/>
      <c r="Z557" s="4"/>
      <c r="AA557" s="4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3"/>
      <c r="W558" s="4"/>
      <c r="X558" s="4"/>
      <c r="Y558" s="4"/>
      <c r="Z558" s="4"/>
      <c r="AA558" s="4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3"/>
      <c r="W559" s="4"/>
      <c r="X559" s="4"/>
      <c r="Y559" s="4"/>
      <c r="Z559" s="4"/>
      <c r="AA559" s="4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3"/>
      <c r="W560" s="4"/>
      <c r="X560" s="4"/>
      <c r="Y560" s="4"/>
      <c r="Z560" s="4"/>
      <c r="AA560" s="4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3"/>
      <c r="W561" s="4"/>
      <c r="X561" s="4"/>
      <c r="Y561" s="4"/>
      <c r="Z561" s="4"/>
      <c r="AA561" s="4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3"/>
      <c r="W562" s="4"/>
      <c r="X562" s="4"/>
      <c r="Y562" s="4"/>
      <c r="Z562" s="4"/>
      <c r="AA562" s="4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3"/>
      <c r="W563" s="4"/>
      <c r="X563" s="4"/>
      <c r="Y563" s="4"/>
      <c r="Z563" s="4"/>
      <c r="AA563" s="4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3"/>
      <c r="W564" s="4"/>
      <c r="X564" s="4"/>
      <c r="Y564" s="4"/>
      <c r="Z564" s="4"/>
      <c r="AA564" s="4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3"/>
      <c r="W565" s="4"/>
      <c r="X565" s="4"/>
      <c r="Y565" s="4"/>
      <c r="Z565" s="4"/>
      <c r="AA565" s="4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3"/>
      <c r="W566" s="4"/>
      <c r="X566" s="4"/>
      <c r="Y566" s="4"/>
      <c r="Z566" s="4"/>
      <c r="AA566" s="4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3"/>
      <c r="W567" s="4"/>
      <c r="X567" s="4"/>
      <c r="Y567" s="4"/>
      <c r="Z567" s="4"/>
      <c r="AA567" s="4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3"/>
      <c r="W568" s="4"/>
      <c r="X568" s="4"/>
      <c r="Y568" s="4"/>
      <c r="Z568" s="4"/>
      <c r="AA568" s="4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3"/>
      <c r="W569" s="4"/>
      <c r="X569" s="4"/>
      <c r="Y569" s="4"/>
      <c r="Z569" s="4"/>
      <c r="AA569" s="4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3"/>
      <c r="W570" s="4"/>
      <c r="X570" s="4"/>
      <c r="Y570" s="4"/>
      <c r="Z570" s="4"/>
      <c r="AA570" s="4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3"/>
      <c r="W571" s="4"/>
      <c r="X571" s="4"/>
      <c r="Y571" s="4"/>
      <c r="Z571" s="4"/>
      <c r="AA571" s="4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3"/>
      <c r="W572" s="4"/>
      <c r="X572" s="4"/>
      <c r="Y572" s="4"/>
      <c r="Z572" s="4"/>
      <c r="AA572" s="4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3"/>
      <c r="W573" s="4"/>
      <c r="X573" s="4"/>
      <c r="Y573" s="4"/>
      <c r="Z573" s="4"/>
      <c r="AA573" s="4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3"/>
      <c r="W574" s="4"/>
      <c r="X574" s="4"/>
      <c r="Y574" s="4"/>
      <c r="Z574" s="4"/>
      <c r="AA574" s="4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3"/>
      <c r="W575" s="4"/>
      <c r="X575" s="4"/>
      <c r="Y575" s="4"/>
      <c r="Z575" s="4"/>
      <c r="AA575" s="4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3"/>
      <c r="W576" s="4"/>
      <c r="X576" s="4"/>
      <c r="Y576" s="4"/>
      <c r="Z576" s="4"/>
      <c r="AA576" s="4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3"/>
      <c r="W577" s="4"/>
      <c r="X577" s="4"/>
      <c r="Y577" s="4"/>
      <c r="Z577" s="4"/>
      <c r="AA577" s="4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3"/>
      <c r="W578" s="4"/>
      <c r="X578" s="4"/>
      <c r="Y578" s="4"/>
      <c r="Z578" s="4"/>
      <c r="AA578" s="4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3"/>
      <c r="W579" s="4"/>
      <c r="X579" s="4"/>
      <c r="Y579" s="4"/>
      <c r="Z579" s="4"/>
      <c r="AA579" s="4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3"/>
      <c r="W580" s="4"/>
      <c r="X580" s="4"/>
      <c r="Y580" s="4"/>
      <c r="Z580" s="4"/>
      <c r="AA580" s="4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3"/>
      <c r="W581" s="4"/>
      <c r="X581" s="4"/>
      <c r="Y581" s="4"/>
      <c r="Z581" s="4"/>
      <c r="AA581" s="4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3"/>
      <c r="W582" s="4"/>
      <c r="X582" s="4"/>
      <c r="Y582" s="4"/>
      <c r="Z582" s="4"/>
      <c r="AA582" s="4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3"/>
      <c r="W583" s="4"/>
      <c r="X583" s="4"/>
      <c r="Y583" s="4"/>
      <c r="Z583" s="4"/>
      <c r="AA583" s="4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3"/>
      <c r="W584" s="4"/>
      <c r="X584" s="4"/>
      <c r="Y584" s="4"/>
      <c r="Z584" s="4"/>
      <c r="AA584" s="4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3"/>
      <c r="W585" s="4"/>
      <c r="X585" s="4"/>
      <c r="Y585" s="4"/>
      <c r="Z585" s="4"/>
      <c r="AA585" s="4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3"/>
      <c r="W586" s="4"/>
      <c r="X586" s="4"/>
      <c r="Y586" s="4"/>
      <c r="Z586" s="4"/>
      <c r="AA586" s="4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3"/>
      <c r="W587" s="4"/>
      <c r="X587" s="4"/>
      <c r="Y587" s="4"/>
      <c r="Z587" s="4"/>
      <c r="AA587" s="4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3"/>
      <c r="W588" s="4"/>
      <c r="X588" s="4"/>
      <c r="Y588" s="4"/>
      <c r="Z588" s="4"/>
      <c r="AA588" s="4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3"/>
      <c r="W589" s="4"/>
      <c r="X589" s="4"/>
      <c r="Y589" s="4"/>
      <c r="Z589" s="4"/>
      <c r="AA589" s="4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3"/>
      <c r="W590" s="4"/>
      <c r="X590" s="4"/>
      <c r="Y590" s="4"/>
      <c r="Z590" s="4"/>
      <c r="AA590" s="4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3"/>
      <c r="W591" s="4"/>
      <c r="X591" s="4"/>
      <c r="Y591" s="4"/>
      <c r="Z591" s="4"/>
      <c r="AA591" s="4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3"/>
      <c r="W592" s="4"/>
      <c r="X592" s="4"/>
      <c r="Y592" s="4"/>
      <c r="Z592" s="4"/>
      <c r="AA592" s="4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3"/>
      <c r="W593" s="4"/>
      <c r="X593" s="4"/>
      <c r="Y593" s="4"/>
      <c r="Z593" s="4"/>
      <c r="AA593" s="4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3"/>
      <c r="W594" s="4"/>
      <c r="X594" s="4"/>
      <c r="Y594" s="4"/>
      <c r="Z594" s="4"/>
      <c r="AA594" s="4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3"/>
      <c r="W595" s="4"/>
      <c r="X595" s="4"/>
      <c r="Y595" s="4"/>
      <c r="Z595" s="4"/>
      <c r="AA595" s="4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3"/>
      <c r="W596" s="4"/>
      <c r="X596" s="4"/>
      <c r="Y596" s="4"/>
      <c r="Z596" s="4"/>
      <c r="AA596" s="4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3"/>
      <c r="W597" s="4"/>
      <c r="X597" s="4"/>
      <c r="Y597" s="4"/>
      <c r="Z597" s="4"/>
      <c r="AA597" s="4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3"/>
      <c r="W598" s="4"/>
      <c r="X598" s="4"/>
      <c r="Y598" s="4"/>
      <c r="Z598" s="4"/>
      <c r="AA598" s="4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3"/>
      <c r="W599" s="4"/>
      <c r="X599" s="4"/>
      <c r="Y599" s="4"/>
      <c r="Z599" s="4"/>
      <c r="AA599" s="4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3"/>
      <c r="W600" s="4"/>
      <c r="X600" s="4"/>
      <c r="Y600" s="4"/>
      <c r="Z600" s="4"/>
      <c r="AA600" s="4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3"/>
      <c r="W601" s="4"/>
      <c r="X601" s="4"/>
      <c r="Y601" s="4"/>
      <c r="Z601" s="4"/>
      <c r="AA601" s="4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3"/>
      <c r="W602" s="4"/>
      <c r="X602" s="4"/>
      <c r="Y602" s="4"/>
      <c r="Z602" s="4"/>
      <c r="AA602" s="4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3"/>
      <c r="W603" s="4"/>
      <c r="X603" s="4"/>
      <c r="Y603" s="4"/>
      <c r="Z603" s="4"/>
      <c r="AA603" s="4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3"/>
      <c r="W604" s="4"/>
      <c r="X604" s="4"/>
      <c r="Y604" s="4"/>
      <c r="Z604" s="4"/>
      <c r="AA604" s="4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3"/>
      <c r="W605" s="4"/>
      <c r="X605" s="4"/>
      <c r="Y605" s="4"/>
      <c r="Z605" s="4"/>
      <c r="AA605" s="4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3"/>
      <c r="W606" s="4"/>
      <c r="X606" s="4"/>
      <c r="Y606" s="4"/>
      <c r="Z606" s="4"/>
      <c r="AA606" s="4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3"/>
      <c r="W607" s="4"/>
      <c r="X607" s="4"/>
      <c r="Y607" s="4"/>
      <c r="Z607" s="4"/>
      <c r="AA607" s="4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3"/>
      <c r="W608" s="4"/>
      <c r="X608" s="4"/>
      <c r="Y608" s="4"/>
      <c r="Z608" s="4"/>
      <c r="AA608" s="4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3"/>
      <c r="W609" s="4"/>
      <c r="X609" s="4"/>
      <c r="Y609" s="4"/>
      <c r="Z609" s="4"/>
      <c r="AA609" s="4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3"/>
      <c r="W610" s="4"/>
      <c r="X610" s="4"/>
      <c r="Y610" s="4"/>
      <c r="Z610" s="4"/>
      <c r="AA610" s="4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3"/>
      <c r="W611" s="4"/>
      <c r="X611" s="4"/>
      <c r="Y611" s="4"/>
      <c r="Z611" s="4"/>
      <c r="AA611" s="4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3"/>
      <c r="W612" s="4"/>
      <c r="X612" s="4"/>
      <c r="Y612" s="4"/>
      <c r="Z612" s="4"/>
      <c r="AA612" s="4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3"/>
      <c r="W613" s="4"/>
      <c r="X613" s="4"/>
      <c r="Y613" s="4"/>
      <c r="Z613" s="4"/>
      <c r="AA613" s="4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3"/>
      <c r="W614" s="4"/>
      <c r="X614" s="4"/>
      <c r="Y614" s="4"/>
      <c r="Z614" s="4"/>
      <c r="AA614" s="4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3"/>
      <c r="W615" s="4"/>
      <c r="X615" s="4"/>
      <c r="Y615" s="4"/>
      <c r="Z615" s="4"/>
      <c r="AA615" s="4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3"/>
      <c r="W616" s="4"/>
      <c r="X616" s="4"/>
      <c r="Y616" s="4"/>
      <c r="Z616" s="4"/>
      <c r="AA616" s="4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3"/>
      <c r="W617" s="4"/>
      <c r="X617" s="4"/>
      <c r="Y617" s="4"/>
      <c r="Z617" s="4"/>
      <c r="AA617" s="4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3"/>
      <c r="W618" s="4"/>
      <c r="X618" s="4"/>
      <c r="Y618" s="4"/>
      <c r="Z618" s="4"/>
      <c r="AA618" s="4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3"/>
      <c r="W619" s="4"/>
      <c r="X619" s="4"/>
      <c r="Y619" s="4"/>
      <c r="Z619" s="4"/>
      <c r="AA619" s="4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3"/>
      <c r="W620" s="4"/>
      <c r="X620" s="4"/>
      <c r="Y620" s="4"/>
      <c r="Z620" s="4"/>
      <c r="AA620" s="4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3"/>
      <c r="W621" s="4"/>
      <c r="X621" s="4"/>
      <c r="Y621" s="4"/>
      <c r="Z621" s="4"/>
      <c r="AA621" s="4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3"/>
      <c r="W622" s="4"/>
      <c r="X622" s="4"/>
      <c r="Y622" s="4"/>
      <c r="Z622" s="4"/>
      <c r="AA622" s="4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3"/>
      <c r="W623" s="4"/>
      <c r="X623" s="4"/>
      <c r="Y623" s="4"/>
      <c r="Z623" s="4"/>
      <c r="AA623" s="4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3"/>
      <c r="W624" s="4"/>
      <c r="X624" s="4"/>
      <c r="Y624" s="4"/>
      <c r="Z624" s="4"/>
      <c r="AA624" s="4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3"/>
      <c r="W625" s="4"/>
      <c r="X625" s="4"/>
      <c r="Y625" s="4"/>
      <c r="Z625" s="4"/>
      <c r="AA625" s="4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3"/>
      <c r="W626" s="4"/>
      <c r="X626" s="4"/>
      <c r="Y626" s="4"/>
      <c r="Z626" s="4"/>
      <c r="AA626" s="4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3"/>
      <c r="W627" s="4"/>
      <c r="X627" s="4"/>
      <c r="Y627" s="4"/>
      <c r="Z627" s="4"/>
      <c r="AA627" s="4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3"/>
      <c r="W628" s="4"/>
      <c r="X628" s="4"/>
      <c r="Y628" s="4"/>
      <c r="Z628" s="4"/>
      <c r="AA628" s="4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3"/>
      <c r="W629" s="4"/>
      <c r="X629" s="4"/>
      <c r="Y629" s="4"/>
      <c r="Z629" s="4"/>
      <c r="AA629" s="4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3"/>
      <c r="W630" s="4"/>
      <c r="X630" s="4"/>
      <c r="Y630" s="4"/>
      <c r="Z630" s="4"/>
      <c r="AA630" s="4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3"/>
      <c r="W631" s="4"/>
      <c r="X631" s="4"/>
      <c r="Y631" s="4"/>
      <c r="Z631" s="4"/>
      <c r="AA631" s="4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3"/>
      <c r="W632" s="4"/>
      <c r="X632" s="4"/>
      <c r="Y632" s="4"/>
      <c r="Z632" s="4"/>
      <c r="AA632" s="4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3"/>
      <c r="W633" s="4"/>
      <c r="X633" s="4"/>
      <c r="Y633" s="4"/>
      <c r="Z633" s="4"/>
      <c r="AA633" s="4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3"/>
      <c r="W634" s="4"/>
      <c r="X634" s="4"/>
      <c r="Y634" s="4"/>
      <c r="Z634" s="4"/>
      <c r="AA634" s="4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3"/>
      <c r="W635" s="4"/>
      <c r="X635" s="4"/>
      <c r="Y635" s="4"/>
      <c r="Z635" s="4"/>
      <c r="AA635" s="4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3"/>
      <c r="W636" s="4"/>
      <c r="X636" s="4"/>
      <c r="Y636" s="4"/>
      <c r="Z636" s="4"/>
      <c r="AA636" s="4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3"/>
      <c r="W637" s="4"/>
      <c r="X637" s="4"/>
      <c r="Y637" s="4"/>
      <c r="Z637" s="4"/>
      <c r="AA637" s="4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3"/>
      <c r="W638" s="4"/>
      <c r="X638" s="4"/>
      <c r="Y638" s="4"/>
      <c r="Z638" s="4"/>
      <c r="AA638" s="4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3"/>
      <c r="W639" s="4"/>
      <c r="X639" s="4"/>
      <c r="Y639" s="4"/>
      <c r="Z639" s="4"/>
      <c r="AA639" s="4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3"/>
      <c r="W640" s="4"/>
      <c r="X640" s="4"/>
      <c r="Y640" s="4"/>
      <c r="Z640" s="4"/>
      <c r="AA640" s="4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3"/>
      <c r="W641" s="4"/>
      <c r="X641" s="4"/>
      <c r="Y641" s="4"/>
      <c r="Z641" s="4"/>
      <c r="AA641" s="4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3"/>
      <c r="W642" s="4"/>
      <c r="X642" s="4"/>
      <c r="Y642" s="4"/>
      <c r="Z642" s="4"/>
      <c r="AA642" s="4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3"/>
      <c r="W643" s="4"/>
      <c r="X643" s="4"/>
      <c r="Y643" s="4"/>
      <c r="Z643" s="4"/>
      <c r="AA643" s="4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3"/>
      <c r="W644" s="4"/>
      <c r="X644" s="4"/>
      <c r="Y644" s="4"/>
      <c r="Z644" s="4"/>
      <c r="AA644" s="4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3"/>
      <c r="W645" s="4"/>
      <c r="X645" s="4"/>
      <c r="Y645" s="4"/>
      <c r="Z645" s="4"/>
      <c r="AA645" s="4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3"/>
      <c r="W646" s="4"/>
      <c r="X646" s="4"/>
      <c r="Y646" s="4"/>
      <c r="Z646" s="4"/>
      <c r="AA646" s="4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3"/>
      <c r="W647" s="4"/>
      <c r="X647" s="4"/>
      <c r="Y647" s="4"/>
      <c r="Z647" s="4"/>
      <c r="AA647" s="4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3"/>
      <c r="W648" s="4"/>
      <c r="X648" s="4"/>
      <c r="Y648" s="4"/>
      <c r="Z648" s="4"/>
      <c r="AA648" s="4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3"/>
      <c r="W649" s="4"/>
      <c r="X649" s="4"/>
      <c r="Y649" s="4"/>
      <c r="Z649" s="4"/>
      <c r="AA649" s="4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3"/>
      <c r="W650" s="4"/>
      <c r="X650" s="4"/>
      <c r="Y650" s="4"/>
      <c r="Z650" s="4"/>
      <c r="AA650" s="4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3"/>
      <c r="W651" s="4"/>
      <c r="X651" s="4"/>
      <c r="Y651" s="4"/>
      <c r="Z651" s="4"/>
      <c r="AA651" s="4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3"/>
      <c r="W652" s="4"/>
      <c r="X652" s="4"/>
      <c r="Y652" s="4"/>
      <c r="Z652" s="4"/>
      <c r="AA652" s="4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3"/>
      <c r="W653" s="4"/>
      <c r="X653" s="4"/>
      <c r="Y653" s="4"/>
      <c r="Z653" s="4"/>
      <c r="AA653" s="4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3"/>
      <c r="W654" s="4"/>
      <c r="X654" s="4"/>
      <c r="Y654" s="4"/>
      <c r="Z654" s="4"/>
      <c r="AA654" s="4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3"/>
      <c r="W655" s="4"/>
      <c r="X655" s="4"/>
      <c r="Y655" s="4"/>
      <c r="Z655" s="4"/>
      <c r="AA655" s="4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3"/>
      <c r="W656" s="4"/>
      <c r="X656" s="4"/>
      <c r="Y656" s="4"/>
      <c r="Z656" s="4"/>
      <c r="AA656" s="4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3"/>
      <c r="W657" s="4"/>
      <c r="X657" s="4"/>
      <c r="Y657" s="4"/>
      <c r="Z657" s="4"/>
      <c r="AA657" s="4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3"/>
      <c r="W658" s="4"/>
      <c r="X658" s="4"/>
      <c r="Y658" s="4"/>
      <c r="Z658" s="4"/>
      <c r="AA658" s="4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3"/>
      <c r="W659" s="4"/>
      <c r="X659" s="4"/>
      <c r="Y659" s="4"/>
      <c r="Z659" s="4"/>
      <c r="AA659" s="4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3"/>
      <c r="W660" s="4"/>
      <c r="X660" s="4"/>
      <c r="Y660" s="4"/>
      <c r="Z660" s="4"/>
      <c r="AA660" s="4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3"/>
      <c r="W661" s="4"/>
      <c r="X661" s="4"/>
      <c r="Y661" s="4"/>
      <c r="Z661" s="4"/>
      <c r="AA661" s="4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3"/>
      <c r="W662" s="4"/>
      <c r="X662" s="4"/>
      <c r="Y662" s="4"/>
      <c r="Z662" s="4"/>
      <c r="AA662" s="4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3"/>
      <c r="W663" s="4"/>
      <c r="X663" s="4"/>
      <c r="Y663" s="4"/>
      <c r="Z663" s="4"/>
      <c r="AA663" s="4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3"/>
      <c r="W664" s="4"/>
      <c r="X664" s="4"/>
      <c r="Y664" s="4"/>
      <c r="Z664" s="4"/>
      <c r="AA664" s="4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3"/>
      <c r="W665" s="4"/>
      <c r="X665" s="4"/>
      <c r="Y665" s="4"/>
      <c r="Z665" s="4"/>
      <c r="AA665" s="4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3"/>
      <c r="W666" s="4"/>
      <c r="X666" s="4"/>
      <c r="Y666" s="4"/>
      <c r="Z666" s="4"/>
      <c r="AA666" s="4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3"/>
      <c r="W667" s="4"/>
      <c r="X667" s="4"/>
      <c r="Y667" s="4"/>
      <c r="Z667" s="4"/>
      <c r="AA667" s="4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3"/>
      <c r="W668" s="4"/>
      <c r="X668" s="4"/>
      <c r="Y668" s="4"/>
      <c r="Z668" s="4"/>
      <c r="AA668" s="4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3"/>
      <c r="W669" s="4"/>
      <c r="X669" s="4"/>
      <c r="Y669" s="4"/>
      <c r="Z669" s="4"/>
      <c r="AA669" s="4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3"/>
      <c r="W670" s="4"/>
      <c r="X670" s="4"/>
      <c r="Y670" s="4"/>
      <c r="Z670" s="4"/>
      <c r="AA670" s="4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3"/>
      <c r="W671" s="4"/>
      <c r="X671" s="4"/>
      <c r="Y671" s="4"/>
      <c r="Z671" s="4"/>
      <c r="AA671" s="4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3"/>
      <c r="W672" s="4"/>
      <c r="X672" s="4"/>
      <c r="Y672" s="4"/>
      <c r="Z672" s="4"/>
      <c r="AA672" s="4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3"/>
      <c r="W673" s="4"/>
      <c r="X673" s="4"/>
      <c r="Y673" s="4"/>
      <c r="Z673" s="4"/>
      <c r="AA673" s="4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3"/>
      <c r="W674" s="4"/>
      <c r="X674" s="4"/>
      <c r="Y674" s="4"/>
      <c r="Z674" s="4"/>
      <c r="AA674" s="4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3"/>
      <c r="W675" s="4"/>
      <c r="X675" s="4"/>
      <c r="Y675" s="4"/>
      <c r="Z675" s="4"/>
      <c r="AA675" s="4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3"/>
      <c r="W676" s="4"/>
      <c r="X676" s="4"/>
      <c r="Y676" s="4"/>
      <c r="Z676" s="4"/>
      <c r="AA676" s="4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3"/>
      <c r="W677" s="4"/>
      <c r="X677" s="4"/>
      <c r="Y677" s="4"/>
      <c r="Z677" s="4"/>
      <c r="AA677" s="4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3"/>
      <c r="W678" s="4"/>
      <c r="X678" s="4"/>
      <c r="Y678" s="4"/>
      <c r="Z678" s="4"/>
      <c r="AA678" s="4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3"/>
      <c r="W679" s="4"/>
      <c r="X679" s="4"/>
      <c r="Y679" s="4"/>
      <c r="Z679" s="4"/>
      <c r="AA679" s="4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3"/>
      <c r="W680" s="4"/>
      <c r="X680" s="4"/>
      <c r="Y680" s="4"/>
      <c r="Z680" s="4"/>
      <c r="AA680" s="4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3"/>
      <c r="W681" s="4"/>
      <c r="X681" s="4"/>
      <c r="Y681" s="4"/>
      <c r="Z681" s="4"/>
      <c r="AA681" s="4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3"/>
      <c r="W682" s="4"/>
      <c r="X682" s="4"/>
      <c r="Y682" s="4"/>
      <c r="Z682" s="4"/>
      <c r="AA682" s="4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3"/>
      <c r="W683" s="4"/>
      <c r="X683" s="4"/>
      <c r="Y683" s="4"/>
      <c r="Z683" s="4"/>
      <c r="AA683" s="4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3"/>
      <c r="W684" s="4"/>
      <c r="X684" s="4"/>
      <c r="Y684" s="4"/>
      <c r="Z684" s="4"/>
      <c r="AA684" s="4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3"/>
      <c r="W685" s="4"/>
      <c r="X685" s="4"/>
      <c r="Y685" s="4"/>
      <c r="Z685" s="4"/>
      <c r="AA685" s="4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3"/>
      <c r="W686" s="4"/>
      <c r="X686" s="4"/>
      <c r="Y686" s="4"/>
      <c r="Z686" s="4"/>
      <c r="AA686" s="4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3"/>
      <c r="W687" s="4"/>
      <c r="X687" s="4"/>
      <c r="Y687" s="4"/>
      <c r="Z687" s="4"/>
      <c r="AA687" s="4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3"/>
      <c r="W688" s="4"/>
      <c r="X688" s="4"/>
      <c r="Y688" s="4"/>
      <c r="Z688" s="4"/>
      <c r="AA688" s="4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3"/>
      <c r="W689" s="4"/>
      <c r="X689" s="4"/>
      <c r="Y689" s="4"/>
      <c r="Z689" s="4"/>
      <c r="AA689" s="4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3"/>
      <c r="W690" s="4"/>
      <c r="X690" s="4"/>
      <c r="Y690" s="4"/>
      <c r="Z690" s="4"/>
      <c r="AA690" s="4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3"/>
      <c r="W691" s="4"/>
      <c r="X691" s="4"/>
      <c r="Y691" s="4"/>
      <c r="Z691" s="4"/>
      <c r="AA691" s="4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3"/>
      <c r="W692" s="4"/>
      <c r="X692" s="4"/>
      <c r="Y692" s="4"/>
      <c r="Z692" s="4"/>
      <c r="AA692" s="4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3"/>
      <c r="W693" s="4"/>
      <c r="X693" s="4"/>
      <c r="Y693" s="4"/>
      <c r="Z693" s="4"/>
      <c r="AA693" s="4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3"/>
      <c r="W694" s="4"/>
      <c r="X694" s="4"/>
      <c r="Y694" s="4"/>
      <c r="Z694" s="4"/>
      <c r="AA694" s="4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3"/>
      <c r="W695" s="4"/>
      <c r="X695" s="4"/>
      <c r="Y695" s="4"/>
      <c r="Z695" s="4"/>
      <c r="AA695" s="4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3"/>
      <c r="W696" s="4"/>
      <c r="X696" s="4"/>
      <c r="Y696" s="4"/>
      <c r="Z696" s="4"/>
      <c r="AA696" s="4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3"/>
      <c r="W697" s="4"/>
      <c r="X697" s="4"/>
      <c r="Y697" s="4"/>
      <c r="Z697" s="4"/>
      <c r="AA697" s="4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3"/>
      <c r="W698" s="4"/>
      <c r="X698" s="4"/>
      <c r="Y698" s="4"/>
      <c r="Z698" s="4"/>
      <c r="AA698" s="4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3"/>
      <c r="W699" s="4"/>
      <c r="X699" s="4"/>
      <c r="Y699" s="4"/>
      <c r="Z699" s="4"/>
      <c r="AA699" s="4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3"/>
      <c r="W700" s="4"/>
      <c r="X700" s="4"/>
      <c r="Y700" s="4"/>
      <c r="Z700" s="4"/>
      <c r="AA700" s="4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3"/>
      <c r="W701" s="4"/>
      <c r="X701" s="4"/>
      <c r="Y701" s="4"/>
      <c r="Z701" s="4"/>
      <c r="AA701" s="4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3"/>
      <c r="W702" s="4"/>
      <c r="X702" s="4"/>
      <c r="Y702" s="4"/>
      <c r="Z702" s="4"/>
      <c r="AA702" s="4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3"/>
      <c r="W703" s="4"/>
      <c r="X703" s="4"/>
      <c r="Y703" s="4"/>
      <c r="Z703" s="4"/>
      <c r="AA703" s="4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3"/>
      <c r="W704" s="4"/>
      <c r="X704" s="4"/>
      <c r="Y704" s="4"/>
      <c r="Z704" s="4"/>
      <c r="AA704" s="4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3"/>
      <c r="W705" s="4"/>
      <c r="X705" s="4"/>
      <c r="Y705" s="4"/>
      <c r="Z705" s="4"/>
      <c r="AA705" s="4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3"/>
      <c r="W706" s="4"/>
      <c r="X706" s="4"/>
      <c r="Y706" s="4"/>
      <c r="Z706" s="4"/>
      <c r="AA706" s="4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3"/>
      <c r="W707" s="4"/>
      <c r="X707" s="4"/>
      <c r="Y707" s="4"/>
      <c r="Z707" s="4"/>
      <c r="AA707" s="4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3"/>
      <c r="W708" s="4"/>
      <c r="X708" s="4"/>
      <c r="Y708" s="4"/>
      <c r="Z708" s="4"/>
      <c r="AA708" s="4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3"/>
      <c r="W709" s="4"/>
      <c r="X709" s="4"/>
      <c r="Y709" s="4"/>
      <c r="Z709" s="4"/>
      <c r="AA709" s="4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3"/>
      <c r="W710" s="4"/>
      <c r="X710" s="4"/>
      <c r="Y710" s="4"/>
      <c r="Z710" s="4"/>
      <c r="AA710" s="4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3"/>
      <c r="W711" s="4"/>
      <c r="X711" s="4"/>
      <c r="Y711" s="4"/>
      <c r="Z711" s="4"/>
      <c r="AA711" s="4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3"/>
      <c r="W712" s="4"/>
      <c r="X712" s="4"/>
      <c r="Y712" s="4"/>
      <c r="Z712" s="4"/>
      <c r="AA712" s="4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3"/>
      <c r="W713" s="4"/>
      <c r="X713" s="4"/>
      <c r="Y713" s="4"/>
      <c r="Z713" s="4"/>
      <c r="AA713" s="4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3"/>
      <c r="W714" s="4"/>
      <c r="X714" s="4"/>
      <c r="Y714" s="4"/>
      <c r="Z714" s="4"/>
      <c r="AA714" s="4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3"/>
      <c r="W715" s="4"/>
      <c r="X715" s="4"/>
      <c r="Y715" s="4"/>
      <c r="Z715" s="4"/>
      <c r="AA715" s="4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3"/>
      <c r="W716" s="4"/>
      <c r="X716" s="4"/>
      <c r="Y716" s="4"/>
      <c r="Z716" s="4"/>
      <c r="AA716" s="4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3"/>
      <c r="W717" s="4"/>
      <c r="X717" s="4"/>
      <c r="Y717" s="4"/>
      <c r="Z717" s="4"/>
      <c r="AA717" s="4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3"/>
      <c r="W718" s="4"/>
      <c r="X718" s="4"/>
      <c r="Y718" s="4"/>
      <c r="Z718" s="4"/>
      <c r="AA718" s="4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3"/>
      <c r="W719" s="4"/>
      <c r="X719" s="4"/>
      <c r="Y719" s="4"/>
      <c r="Z719" s="4"/>
      <c r="AA719" s="4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3"/>
      <c r="W720" s="4"/>
      <c r="X720" s="4"/>
      <c r="Y720" s="4"/>
      <c r="Z720" s="4"/>
      <c r="AA720" s="4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3"/>
      <c r="W721" s="4"/>
      <c r="X721" s="4"/>
      <c r="Y721" s="4"/>
      <c r="Z721" s="4"/>
      <c r="AA721" s="4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3"/>
      <c r="W722" s="4"/>
      <c r="X722" s="4"/>
      <c r="Y722" s="4"/>
      <c r="Z722" s="4"/>
      <c r="AA722" s="4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3"/>
      <c r="W723" s="4"/>
      <c r="X723" s="4"/>
      <c r="Y723" s="4"/>
      <c r="Z723" s="4"/>
      <c r="AA723" s="4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3"/>
      <c r="W724" s="4"/>
      <c r="X724" s="4"/>
      <c r="Y724" s="4"/>
      <c r="Z724" s="4"/>
      <c r="AA724" s="4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3"/>
      <c r="W725" s="4"/>
      <c r="X725" s="4"/>
      <c r="Y725" s="4"/>
      <c r="Z725" s="4"/>
      <c r="AA725" s="4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3"/>
      <c r="W726" s="4"/>
      <c r="X726" s="4"/>
      <c r="Y726" s="4"/>
      <c r="Z726" s="4"/>
      <c r="AA726" s="4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3"/>
      <c r="W727" s="4"/>
      <c r="X727" s="4"/>
      <c r="Y727" s="4"/>
      <c r="Z727" s="4"/>
      <c r="AA727" s="4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3"/>
      <c r="W728" s="4"/>
      <c r="X728" s="4"/>
      <c r="Y728" s="4"/>
      <c r="Z728" s="4"/>
      <c r="AA728" s="4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3"/>
      <c r="W729" s="4"/>
      <c r="X729" s="4"/>
      <c r="Y729" s="4"/>
      <c r="Z729" s="4"/>
      <c r="AA729" s="4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3"/>
      <c r="W730" s="4"/>
      <c r="X730" s="4"/>
      <c r="Y730" s="4"/>
      <c r="Z730" s="4"/>
      <c r="AA730" s="4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3"/>
      <c r="W731" s="4"/>
      <c r="X731" s="4"/>
      <c r="Y731" s="4"/>
      <c r="Z731" s="4"/>
      <c r="AA731" s="4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3"/>
      <c r="W732" s="4"/>
      <c r="X732" s="4"/>
      <c r="Y732" s="4"/>
      <c r="Z732" s="4"/>
      <c r="AA732" s="4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3"/>
      <c r="W733" s="4"/>
      <c r="X733" s="4"/>
      <c r="Y733" s="4"/>
      <c r="Z733" s="4"/>
      <c r="AA733" s="4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3"/>
      <c r="W734" s="4"/>
      <c r="X734" s="4"/>
      <c r="Y734" s="4"/>
      <c r="Z734" s="4"/>
      <c r="AA734" s="4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3"/>
      <c r="W735" s="4"/>
      <c r="X735" s="4"/>
      <c r="Y735" s="4"/>
      <c r="Z735" s="4"/>
      <c r="AA735" s="4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3"/>
      <c r="W736" s="4"/>
      <c r="X736" s="4"/>
      <c r="Y736" s="4"/>
      <c r="Z736" s="4"/>
      <c r="AA736" s="4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3"/>
      <c r="W737" s="4"/>
      <c r="X737" s="4"/>
      <c r="Y737" s="4"/>
      <c r="Z737" s="4"/>
      <c r="AA737" s="4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3"/>
      <c r="W738" s="4"/>
      <c r="X738" s="4"/>
      <c r="Y738" s="4"/>
      <c r="Z738" s="4"/>
      <c r="AA738" s="4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3"/>
      <c r="W739" s="4"/>
      <c r="X739" s="4"/>
      <c r="Y739" s="4"/>
      <c r="Z739" s="4"/>
      <c r="AA739" s="4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3"/>
      <c r="W740" s="4"/>
      <c r="X740" s="4"/>
      <c r="Y740" s="4"/>
      <c r="Z740" s="4"/>
      <c r="AA740" s="4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3"/>
      <c r="W741" s="4"/>
      <c r="X741" s="4"/>
      <c r="Y741" s="4"/>
      <c r="Z741" s="4"/>
      <c r="AA741" s="4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3"/>
      <c r="W742" s="4"/>
      <c r="X742" s="4"/>
      <c r="Y742" s="4"/>
      <c r="Z742" s="4"/>
      <c r="AA742" s="4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3"/>
      <c r="W743" s="4"/>
      <c r="X743" s="4"/>
      <c r="Y743" s="4"/>
      <c r="Z743" s="4"/>
      <c r="AA743" s="4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3"/>
      <c r="W744" s="4"/>
      <c r="X744" s="4"/>
      <c r="Y744" s="4"/>
      <c r="Z744" s="4"/>
      <c r="AA744" s="4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3"/>
      <c r="W745" s="4"/>
      <c r="X745" s="4"/>
      <c r="Y745" s="4"/>
      <c r="Z745" s="4"/>
      <c r="AA745" s="4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3"/>
      <c r="W746" s="4"/>
      <c r="X746" s="4"/>
      <c r="Y746" s="4"/>
      <c r="Z746" s="4"/>
      <c r="AA746" s="4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3"/>
      <c r="W747" s="4"/>
      <c r="X747" s="4"/>
      <c r="Y747" s="4"/>
      <c r="Z747" s="4"/>
      <c r="AA747" s="4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3"/>
      <c r="W748" s="4"/>
      <c r="X748" s="4"/>
      <c r="Y748" s="4"/>
      <c r="Z748" s="4"/>
      <c r="AA748" s="4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3"/>
      <c r="W749" s="4"/>
      <c r="X749" s="4"/>
      <c r="Y749" s="4"/>
      <c r="Z749" s="4"/>
      <c r="AA749" s="4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3"/>
      <c r="W750" s="4"/>
      <c r="X750" s="4"/>
      <c r="Y750" s="4"/>
      <c r="Z750" s="4"/>
      <c r="AA750" s="4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3"/>
      <c r="W751" s="4"/>
      <c r="X751" s="4"/>
      <c r="Y751" s="4"/>
      <c r="Z751" s="4"/>
      <c r="AA751" s="4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3"/>
      <c r="W752" s="4"/>
      <c r="X752" s="4"/>
      <c r="Y752" s="4"/>
      <c r="Z752" s="4"/>
      <c r="AA752" s="4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3"/>
      <c r="W753" s="4"/>
      <c r="X753" s="4"/>
      <c r="Y753" s="4"/>
      <c r="Z753" s="4"/>
      <c r="AA753" s="4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3"/>
      <c r="W754" s="4"/>
      <c r="X754" s="4"/>
      <c r="Y754" s="4"/>
      <c r="Z754" s="4"/>
      <c r="AA754" s="4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3"/>
      <c r="W755" s="4"/>
      <c r="X755" s="4"/>
      <c r="Y755" s="4"/>
      <c r="Z755" s="4"/>
      <c r="AA755" s="4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3"/>
      <c r="W756" s="4"/>
      <c r="X756" s="4"/>
      <c r="Y756" s="4"/>
      <c r="Z756" s="4"/>
      <c r="AA756" s="4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3"/>
      <c r="W757" s="4"/>
      <c r="X757" s="4"/>
      <c r="Y757" s="4"/>
      <c r="Z757" s="4"/>
      <c r="AA757" s="4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3"/>
      <c r="W758" s="4"/>
      <c r="X758" s="4"/>
      <c r="Y758" s="4"/>
      <c r="Z758" s="4"/>
      <c r="AA758" s="4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3"/>
      <c r="W759" s="4"/>
      <c r="X759" s="4"/>
      <c r="Y759" s="4"/>
      <c r="Z759" s="4"/>
      <c r="AA759" s="4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3"/>
      <c r="W760" s="4"/>
      <c r="X760" s="4"/>
      <c r="Y760" s="4"/>
      <c r="Z760" s="4"/>
      <c r="AA760" s="4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3"/>
      <c r="W761" s="4"/>
      <c r="X761" s="4"/>
      <c r="Y761" s="4"/>
      <c r="Z761" s="4"/>
      <c r="AA761" s="4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3"/>
      <c r="W762" s="4"/>
      <c r="X762" s="4"/>
      <c r="Y762" s="4"/>
      <c r="Z762" s="4"/>
      <c r="AA762" s="4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3"/>
      <c r="W763" s="4"/>
      <c r="X763" s="4"/>
      <c r="Y763" s="4"/>
      <c r="Z763" s="4"/>
      <c r="AA763" s="4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3"/>
      <c r="W764" s="4"/>
      <c r="X764" s="4"/>
      <c r="Y764" s="4"/>
      <c r="Z764" s="4"/>
      <c r="AA764" s="4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3"/>
      <c r="W765" s="4"/>
      <c r="X765" s="4"/>
      <c r="Y765" s="4"/>
      <c r="Z765" s="4"/>
      <c r="AA765" s="4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3"/>
      <c r="W766" s="4"/>
      <c r="X766" s="4"/>
      <c r="Y766" s="4"/>
      <c r="Z766" s="4"/>
      <c r="AA766" s="4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3"/>
      <c r="W767" s="4"/>
      <c r="X767" s="4"/>
      <c r="Y767" s="4"/>
      <c r="Z767" s="4"/>
      <c r="AA767" s="4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3"/>
      <c r="W768" s="4"/>
      <c r="X768" s="4"/>
      <c r="Y768" s="4"/>
      <c r="Z768" s="4"/>
      <c r="AA768" s="4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3"/>
      <c r="W769" s="4"/>
      <c r="X769" s="4"/>
      <c r="Y769" s="4"/>
      <c r="Z769" s="4"/>
      <c r="AA769" s="4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3"/>
      <c r="W770" s="4"/>
      <c r="X770" s="4"/>
      <c r="Y770" s="4"/>
      <c r="Z770" s="4"/>
      <c r="AA770" s="4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3"/>
      <c r="W771" s="4"/>
      <c r="X771" s="4"/>
      <c r="Y771" s="4"/>
      <c r="Z771" s="4"/>
      <c r="AA771" s="4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3"/>
      <c r="W772" s="4"/>
      <c r="X772" s="4"/>
      <c r="Y772" s="4"/>
      <c r="Z772" s="4"/>
      <c r="AA772" s="4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3"/>
      <c r="W773" s="4"/>
      <c r="X773" s="4"/>
      <c r="Y773" s="4"/>
      <c r="Z773" s="4"/>
      <c r="AA773" s="4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3"/>
      <c r="W774" s="4"/>
      <c r="X774" s="4"/>
      <c r="Y774" s="4"/>
      <c r="Z774" s="4"/>
      <c r="AA774" s="4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3"/>
      <c r="W775" s="4"/>
      <c r="X775" s="4"/>
      <c r="Y775" s="4"/>
      <c r="Z775" s="4"/>
      <c r="AA775" s="4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3"/>
      <c r="W776" s="4"/>
      <c r="X776" s="4"/>
      <c r="Y776" s="4"/>
      <c r="Z776" s="4"/>
      <c r="AA776" s="4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3"/>
      <c r="W777" s="4"/>
      <c r="X777" s="4"/>
      <c r="Y777" s="4"/>
      <c r="Z777" s="4"/>
      <c r="AA777" s="4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3"/>
      <c r="W778" s="4"/>
      <c r="X778" s="4"/>
      <c r="Y778" s="4"/>
      <c r="Z778" s="4"/>
      <c r="AA778" s="4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3"/>
      <c r="W779" s="4"/>
      <c r="X779" s="4"/>
      <c r="Y779" s="4"/>
      <c r="Z779" s="4"/>
      <c r="AA779" s="4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3"/>
      <c r="W780" s="4"/>
      <c r="X780" s="4"/>
      <c r="Y780" s="4"/>
      <c r="Z780" s="4"/>
      <c r="AA780" s="4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3"/>
      <c r="W781" s="4"/>
      <c r="X781" s="4"/>
      <c r="Y781" s="4"/>
      <c r="Z781" s="4"/>
      <c r="AA781" s="4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3"/>
      <c r="W782" s="4"/>
      <c r="X782" s="4"/>
      <c r="Y782" s="4"/>
      <c r="Z782" s="4"/>
      <c r="AA782" s="4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3"/>
      <c r="W783" s="4"/>
      <c r="X783" s="4"/>
      <c r="Y783" s="4"/>
      <c r="Z783" s="4"/>
      <c r="AA783" s="4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3"/>
      <c r="W784" s="4"/>
      <c r="X784" s="4"/>
      <c r="Y784" s="4"/>
      <c r="Z784" s="4"/>
      <c r="AA784" s="4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3"/>
      <c r="W785" s="4"/>
      <c r="X785" s="4"/>
      <c r="Y785" s="4"/>
      <c r="Z785" s="4"/>
      <c r="AA785" s="4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3"/>
      <c r="W786" s="4"/>
      <c r="X786" s="4"/>
      <c r="Y786" s="4"/>
      <c r="Z786" s="4"/>
      <c r="AA786" s="4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3"/>
      <c r="W787" s="4"/>
      <c r="X787" s="4"/>
      <c r="Y787" s="4"/>
      <c r="Z787" s="4"/>
      <c r="AA787" s="4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3"/>
      <c r="W788" s="4"/>
      <c r="X788" s="4"/>
      <c r="Y788" s="4"/>
      <c r="Z788" s="4"/>
      <c r="AA788" s="4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3"/>
      <c r="W789" s="4"/>
      <c r="X789" s="4"/>
      <c r="Y789" s="4"/>
      <c r="Z789" s="4"/>
      <c r="AA789" s="4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3"/>
      <c r="W790" s="4"/>
      <c r="X790" s="4"/>
      <c r="Y790" s="4"/>
      <c r="Z790" s="4"/>
      <c r="AA790" s="4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3"/>
      <c r="W791" s="4"/>
      <c r="X791" s="4"/>
      <c r="Y791" s="4"/>
      <c r="Z791" s="4"/>
      <c r="AA791" s="4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3"/>
      <c r="W792" s="4"/>
      <c r="X792" s="4"/>
      <c r="Y792" s="4"/>
      <c r="Z792" s="4"/>
      <c r="AA792" s="4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3"/>
      <c r="W793" s="4"/>
      <c r="X793" s="4"/>
      <c r="Y793" s="4"/>
      <c r="Z793" s="4"/>
      <c r="AA793" s="4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3"/>
      <c r="W794" s="4"/>
      <c r="X794" s="4"/>
      <c r="Y794" s="4"/>
      <c r="Z794" s="4"/>
      <c r="AA794" s="4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3"/>
      <c r="W795" s="4"/>
      <c r="X795" s="4"/>
      <c r="Y795" s="4"/>
      <c r="Z795" s="4"/>
      <c r="AA795" s="4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3"/>
      <c r="W796" s="4"/>
      <c r="X796" s="4"/>
      <c r="Y796" s="4"/>
      <c r="Z796" s="4"/>
      <c r="AA796" s="4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3"/>
      <c r="W797" s="4"/>
      <c r="X797" s="4"/>
      <c r="Y797" s="4"/>
      <c r="Z797" s="4"/>
      <c r="AA797" s="4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3"/>
      <c r="W798" s="4"/>
      <c r="X798" s="4"/>
      <c r="Y798" s="4"/>
      <c r="Z798" s="4"/>
      <c r="AA798" s="4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3"/>
      <c r="W799" s="4"/>
      <c r="X799" s="4"/>
      <c r="Y799" s="4"/>
      <c r="Z799" s="4"/>
      <c r="AA799" s="4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3"/>
      <c r="W800" s="4"/>
      <c r="X800" s="4"/>
      <c r="Y800" s="4"/>
      <c r="Z800" s="4"/>
      <c r="AA800" s="4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3"/>
      <c r="W801" s="4"/>
      <c r="X801" s="4"/>
      <c r="Y801" s="4"/>
      <c r="Z801" s="4"/>
      <c r="AA801" s="4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3"/>
      <c r="W802" s="4"/>
      <c r="X802" s="4"/>
      <c r="Y802" s="4"/>
      <c r="Z802" s="4"/>
      <c r="AA802" s="4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3"/>
      <c r="W803" s="4"/>
      <c r="X803" s="4"/>
      <c r="Y803" s="4"/>
      <c r="Z803" s="4"/>
      <c r="AA803" s="4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3"/>
      <c r="W804" s="4"/>
      <c r="X804" s="4"/>
      <c r="Y804" s="4"/>
      <c r="Z804" s="4"/>
      <c r="AA804" s="4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3"/>
      <c r="W805" s="4"/>
      <c r="X805" s="4"/>
      <c r="Y805" s="4"/>
      <c r="Z805" s="4"/>
      <c r="AA805" s="4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3"/>
      <c r="W806" s="4"/>
      <c r="X806" s="4"/>
      <c r="Y806" s="4"/>
      <c r="Z806" s="4"/>
      <c r="AA806" s="4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3"/>
      <c r="W807" s="4"/>
      <c r="X807" s="4"/>
      <c r="Y807" s="4"/>
      <c r="Z807" s="4"/>
      <c r="AA807" s="4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3"/>
      <c r="W808" s="4"/>
      <c r="X808" s="4"/>
      <c r="Y808" s="4"/>
      <c r="Z808" s="4"/>
      <c r="AA808" s="4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3"/>
      <c r="W809" s="4"/>
      <c r="X809" s="4"/>
      <c r="Y809" s="4"/>
      <c r="Z809" s="4"/>
      <c r="AA809" s="4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3"/>
      <c r="W810" s="4"/>
      <c r="X810" s="4"/>
      <c r="Y810" s="4"/>
      <c r="Z810" s="4"/>
      <c r="AA810" s="4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3"/>
      <c r="W811" s="4"/>
      <c r="X811" s="4"/>
      <c r="Y811" s="4"/>
      <c r="Z811" s="4"/>
      <c r="AA811" s="4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3"/>
      <c r="W812" s="4"/>
      <c r="X812" s="4"/>
      <c r="Y812" s="4"/>
      <c r="Z812" s="4"/>
      <c r="AA812" s="4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3"/>
      <c r="W813" s="4"/>
      <c r="X813" s="4"/>
      <c r="Y813" s="4"/>
      <c r="Z813" s="4"/>
      <c r="AA813" s="4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3"/>
      <c r="W814" s="4"/>
      <c r="X814" s="4"/>
      <c r="Y814" s="4"/>
      <c r="Z814" s="4"/>
      <c r="AA814" s="4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3"/>
      <c r="W815" s="4"/>
      <c r="X815" s="4"/>
      <c r="Y815" s="4"/>
      <c r="Z815" s="4"/>
      <c r="AA815" s="4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3"/>
      <c r="W816" s="4"/>
      <c r="X816" s="4"/>
      <c r="Y816" s="4"/>
      <c r="Z816" s="4"/>
      <c r="AA816" s="4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3"/>
      <c r="W817" s="4"/>
      <c r="X817" s="4"/>
      <c r="Y817" s="4"/>
      <c r="Z817" s="4"/>
      <c r="AA817" s="4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3"/>
      <c r="W818" s="4"/>
      <c r="X818" s="4"/>
      <c r="Y818" s="4"/>
      <c r="Z818" s="4"/>
      <c r="AA818" s="4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3"/>
      <c r="W819" s="4"/>
      <c r="X819" s="4"/>
      <c r="Y819" s="4"/>
      <c r="Z819" s="4"/>
      <c r="AA819" s="4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3"/>
      <c r="W820" s="4"/>
      <c r="X820" s="4"/>
      <c r="Y820" s="4"/>
      <c r="Z820" s="4"/>
      <c r="AA820" s="4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3"/>
      <c r="W821" s="4"/>
      <c r="X821" s="4"/>
      <c r="Y821" s="4"/>
      <c r="Z821" s="4"/>
      <c r="AA821" s="4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3"/>
      <c r="W822" s="4"/>
      <c r="X822" s="4"/>
      <c r="Y822" s="4"/>
      <c r="Z822" s="4"/>
      <c r="AA822" s="4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3"/>
      <c r="W823" s="4"/>
      <c r="X823" s="4"/>
      <c r="Y823" s="4"/>
      <c r="Z823" s="4"/>
      <c r="AA823" s="4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3"/>
      <c r="W824" s="4"/>
      <c r="X824" s="4"/>
      <c r="Y824" s="4"/>
      <c r="Z824" s="4"/>
      <c r="AA824" s="4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3"/>
      <c r="W825" s="4"/>
      <c r="X825" s="4"/>
      <c r="Y825" s="4"/>
      <c r="Z825" s="4"/>
      <c r="AA825" s="4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3"/>
      <c r="W826" s="4"/>
      <c r="X826" s="4"/>
      <c r="Y826" s="4"/>
      <c r="Z826" s="4"/>
      <c r="AA826" s="4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3"/>
      <c r="W827" s="4"/>
      <c r="X827" s="4"/>
      <c r="Y827" s="4"/>
      <c r="Z827" s="4"/>
      <c r="AA827" s="4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3"/>
      <c r="W828" s="4"/>
      <c r="X828" s="4"/>
      <c r="Y828" s="4"/>
      <c r="Z828" s="4"/>
      <c r="AA828" s="4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3"/>
      <c r="W829" s="4"/>
      <c r="X829" s="4"/>
      <c r="Y829" s="4"/>
      <c r="Z829" s="4"/>
      <c r="AA829" s="4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3"/>
      <c r="W830" s="4"/>
      <c r="X830" s="4"/>
      <c r="Y830" s="4"/>
      <c r="Z830" s="4"/>
      <c r="AA830" s="4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3"/>
      <c r="W831" s="4"/>
      <c r="X831" s="4"/>
      <c r="Y831" s="4"/>
      <c r="Z831" s="4"/>
      <c r="AA831" s="4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3"/>
      <c r="W832" s="4"/>
      <c r="X832" s="4"/>
      <c r="Y832" s="4"/>
      <c r="Z832" s="4"/>
      <c r="AA832" s="4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3"/>
      <c r="W833" s="4"/>
      <c r="X833" s="4"/>
      <c r="Y833" s="4"/>
      <c r="Z833" s="4"/>
      <c r="AA833" s="4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3"/>
      <c r="W834" s="4"/>
      <c r="X834" s="4"/>
      <c r="Y834" s="4"/>
      <c r="Z834" s="4"/>
      <c r="AA834" s="4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3"/>
      <c r="W835" s="4"/>
      <c r="X835" s="4"/>
      <c r="Y835" s="4"/>
      <c r="Z835" s="4"/>
      <c r="AA835" s="4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3"/>
      <c r="W836" s="4"/>
      <c r="X836" s="4"/>
      <c r="Y836" s="4"/>
      <c r="Z836" s="4"/>
      <c r="AA836" s="4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3"/>
      <c r="W837" s="4"/>
      <c r="X837" s="4"/>
      <c r="Y837" s="4"/>
      <c r="Z837" s="4"/>
      <c r="AA837" s="4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3"/>
      <c r="W838" s="4"/>
      <c r="X838" s="4"/>
      <c r="Y838" s="4"/>
      <c r="Z838" s="4"/>
      <c r="AA838" s="4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3"/>
      <c r="W839" s="4"/>
      <c r="X839" s="4"/>
      <c r="Y839" s="4"/>
      <c r="Z839" s="4"/>
      <c r="AA839" s="4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3"/>
      <c r="W840" s="4"/>
      <c r="X840" s="4"/>
      <c r="Y840" s="4"/>
      <c r="Z840" s="4"/>
      <c r="AA840" s="4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3"/>
      <c r="W841" s="4"/>
      <c r="X841" s="4"/>
      <c r="Y841" s="4"/>
      <c r="Z841" s="4"/>
      <c r="AA841" s="4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3"/>
      <c r="W842" s="4"/>
      <c r="X842" s="4"/>
      <c r="Y842" s="4"/>
      <c r="Z842" s="4"/>
      <c r="AA842" s="4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3"/>
      <c r="W843" s="4"/>
      <c r="X843" s="4"/>
      <c r="Y843" s="4"/>
      <c r="Z843" s="4"/>
      <c r="AA843" s="4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3"/>
      <c r="W844" s="4"/>
      <c r="X844" s="4"/>
      <c r="Y844" s="4"/>
      <c r="Z844" s="4"/>
      <c r="AA844" s="4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3"/>
      <c r="W845" s="4"/>
      <c r="X845" s="4"/>
      <c r="Y845" s="4"/>
      <c r="Z845" s="4"/>
      <c r="AA845" s="4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3"/>
      <c r="W846" s="4"/>
      <c r="X846" s="4"/>
      <c r="Y846" s="4"/>
      <c r="Z846" s="4"/>
      <c r="AA846" s="4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3"/>
      <c r="W847" s="4"/>
      <c r="X847" s="4"/>
      <c r="Y847" s="4"/>
      <c r="Z847" s="4"/>
      <c r="AA847" s="4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3"/>
      <c r="W848" s="4"/>
      <c r="X848" s="4"/>
      <c r="Y848" s="4"/>
      <c r="Z848" s="4"/>
      <c r="AA848" s="4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3"/>
      <c r="W849" s="4"/>
      <c r="X849" s="4"/>
      <c r="Y849" s="4"/>
      <c r="Z849" s="4"/>
      <c r="AA849" s="4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3"/>
      <c r="W850" s="4"/>
      <c r="X850" s="4"/>
      <c r="Y850" s="4"/>
      <c r="Z850" s="4"/>
      <c r="AA850" s="4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3"/>
      <c r="W851" s="4"/>
      <c r="X851" s="4"/>
      <c r="Y851" s="4"/>
      <c r="Z851" s="4"/>
      <c r="AA851" s="4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3"/>
      <c r="W852" s="4"/>
      <c r="X852" s="4"/>
      <c r="Y852" s="4"/>
      <c r="Z852" s="4"/>
      <c r="AA852" s="4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3"/>
      <c r="W853" s="4"/>
      <c r="X853" s="4"/>
      <c r="Y853" s="4"/>
      <c r="Z853" s="4"/>
      <c r="AA853" s="4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3"/>
      <c r="W854" s="4"/>
      <c r="X854" s="4"/>
      <c r="Y854" s="4"/>
      <c r="Z854" s="4"/>
      <c r="AA854" s="4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3"/>
      <c r="W855" s="4"/>
      <c r="X855" s="4"/>
      <c r="Y855" s="4"/>
      <c r="Z855" s="4"/>
      <c r="AA855" s="4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3"/>
      <c r="W856" s="4"/>
      <c r="X856" s="4"/>
      <c r="Y856" s="4"/>
      <c r="Z856" s="4"/>
      <c r="AA856" s="4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3"/>
      <c r="W857" s="4"/>
      <c r="X857" s="4"/>
      <c r="Y857" s="4"/>
      <c r="Z857" s="4"/>
      <c r="AA857" s="4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3"/>
      <c r="W858" s="4"/>
      <c r="X858" s="4"/>
      <c r="Y858" s="4"/>
      <c r="Z858" s="4"/>
      <c r="AA858" s="4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3"/>
      <c r="W859" s="4"/>
      <c r="X859" s="4"/>
      <c r="Y859" s="4"/>
      <c r="Z859" s="4"/>
      <c r="AA859" s="4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3"/>
      <c r="W860" s="4"/>
      <c r="X860" s="4"/>
      <c r="Y860" s="4"/>
      <c r="Z860" s="4"/>
      <c r="AA860" s="4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3"/>
      <c r="W861" s="4"/>
      <c r="X861" s="4"/>
      <c r="Y861" s="4"/>
      <c r="Z861" s="4"/>
      <c r="AA861" s="4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3"/>
      <c r="W862" s="4"/>
      <c r="X862" s="4"/>
      <c r="Y862" s="4"/>
      <c r="Z862" s="4"/>
      <c r="AA862" s="4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3"/>
      <c r="W863" s="4"/>
      <c r="X863" s="4"/>
      <c r="Y863" s="4"/>
      <c r="Z863" s="4"/>
      <c r="AA863" s="4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3"/>
      <c r="W864" s="4"/>
      <c r="X864" s="4"/>
      <c r="Y864" s="4"/>
      <c r="Z864" s="4"/>
      <c r="AA864" s="4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3"/>
      <c r="W865" s="4"/>
      <c r="X865" s="4"/>
      <c r="Y865" s="4"/>
      <c r="Z865" s="4"/>
      <c r="AA865" s="4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3"/>
      <c r="W866" s="4"/>
      <c r="X866" s="4"/>
      <c r="Y866" s="4"/>
      <c r="Z866" s="4"/>
      <c r="AA866" s="4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3"/>
      <c r="W867" s="4"/>
      <c r="X867" s="4"/>
      <c r="Y867" s="4"/>
      <c r="Z867" s="4"/>
      <c r="AA867" s="4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3"/>
      <c r="W868" s="4"/>
      <c r="X868" s="4"/>
      <c r="Y868" s="4"/>
      <c r="Z868" s="4"/>
      <c r="AA868" s="4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3"/>
      <c r="W869" s="4"/>
      <c r="X869" s="4"/>
      <c r="Y869" s="4"/>
      <c r="Z869" s="4"/>
      <c r="AA869" s="4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3"/>
      <c r="W870" s="4"/>
      <c r="X870" s="4"/>
      <c r="Y870" s="4"/>
      <c r="Z870" s="4"/>
      <c r="AA870" s="4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3"/>
      <c r="W871" s="4"/>
      <c r="X871" s="4"/>
      <c r="Y871" s="4"/>
      <c r="Z871" s="4"/>
      <c r="AA871" s="4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3"/>
      <c r="W872" s="4"/>
      <c r="X872" s="4"/>
      <c r="Y872" s="4"/>
      <c r="Z872" s="4"/>
      <c r="AA872" s="4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3"/>
      <c r="W873" s="4"/>
      <c r="X873" s="4"/>
      <c r="Y873" s="4"/>
      <c r="Z873" s="4"/>
      <c r="AA873" s="4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3"/>
      <c r="W874" s="4"/>
      <c r="X874" s="4"/>
      <c r="Y874" s="4"/>
      <c r="Z874" s="4"/>
      <c r="AA874" s="4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3"/>
      <c r="W875" s="4"/>
      <c r="X875" s="4"/>
      <c r="Y875" s="4"/>
      <c r="Z875" s="4"/>
      <c r="AA875" s="4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3"/>
      <c r="W876" s="4"/>
      <c r="X876" s="4"/>
      <c r="Y876" s="4"/>
      <c r="Z876" s="4"/>
      <c r="AA876" s="4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3"/>
      <c r="W877" s="4"/>
      <c r="X877" s="4"/>
      <c r="Y877" s="4"/>
      <c r="Z877" s="4"/>
      <c r="AA877" s="4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3"/>
      <c r="W878" s="4"/>
      <c r="X878" s="4"/>
      <c r="Y878" s="4"/>
      <c r="Z878" s="4"/>
      <c r="AA878" s="4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3"/>
      <c r="W879" s="4"/>
      <c r="X879" s="4"/>
      <c r="Y879" s="4"/>
      <c r="Z879" s="4"/>
      <c r="AA879" s="4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3"/>
      <c r="W880" s="4"/>
      <c r="X880" s="4"/>
      <c r="Y880" s="4"/>
      <c r="Z880" s="4"/>
      <c r="AA880" s="4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3"/>
      <c r="W881" s="4"/>
      <c r="X881" s="4"/>
      <c r="Y881" s="4"/>
      <c r="Z881" s="4"/>
      <c r="AA881" s="4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3"/>
      <c r="W882" s="4"/>
      <c r="X882" s="4"/>
      <c r="Y882" s="4"/>
      <c r="Z882" s="4"/>
      <c r="AA882" s="4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3"/>
      <c r="W883" s="4"/>
      <c r="X883" s="4"/>
      <c r="Y883" s="4"/>
      <c r="Z883" s="4"/>
      <c r="AA883" s="4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3"/>
      <c r="W884" s="4"/>
      <c r="X884" s="4"/>
      <c r="Y884" s="4"/>
      <c r="Z884" s="4"/>
      <c r="AA884" s="4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3"/>
      <c r="W885" s="4"/>
      <c r="X885" s="4"/>
      <c r="Y885" s="4"/>
      <c r="Z885" s="4"/>
      <c r="AA885" s="4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3"/>
      <c r="W886" s="4"/>
      <c r="X886" s="4"/>
      <c r="Y886" s="4"/>
      <c r="Z886" s="4"/>
      <c r="AA886" s="4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3"/>
      <c r="W887" s="4"/>
      <c r="X887" s="4"/>
      <c r="Y887" s="4"/>
      <c r="Z887" s="4"/>
      <c r="AA887" s="4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3"/>
      <c r="W888" s="4"/>
      <c r="X888" s="4"/>
      <c r="Y888" s="4"/>
      <c r="Z888" s="4"/>
      <c r="AA888" s="4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3"/>
      <c r="W889" s="4"/>
      <c r="X889" s="4"/>
      <c r="Y889" s="4"/>
      <c r="Z889" s="4"/>
      <c r="AA889" s="4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3"/>
      <c r="W890" s="4"/>
      <c r="X890" s="4"/>
      <c r="Y890" s="4"/>
      <c r="Z890" s="4"/>
      <c r="AA890" s="4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3"/>
      <c r="W891" s="4"/>
      <c r="X891" s="4"/>
      <c r="Y891" s="4"/>
      <c r="Z891" s="4"/>
      <c r="AA891" s="4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3"/>
      <c r="W892" s="4"/>
      <c r="X892" s="4"/>
      <c r="Y892" s="4"/>
      <c r="Z892" s="4"/>
      <c r="AA892" s="4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3"/>
      <c r="W893" s="4"/>
      <c r="X893" s="4"/>
      <c r="Y893" s="4"/>
      <c r="Z893" s="4"/>
      <c r="AA893" s="4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3"/>
      <c r="W894" s="4"/>
      <c r="X894" s="4"/>
      <c r="Y894" s="4"/>
      <c r="Z894" s="4"/>
      <c r="AA894" s="4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3"/>
      <c r="W895" s="4"/>
      <c r="X895" s="4"/>
      <c r="Y895" s="4"/>
      <c r="Z895" s="4"/>
      <c r="AA895" s="4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3"/>
      <c r="W896" s="4"/>
      <c r="X896" s="4"/>
      <c r="Y896" s="4"/>
      <c r="Z896" s="4"/>
      <c r="AA896" s="4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3"/>
      <c r="W897" s="4"/>
      <c r="X897" s="4"/>
      <c r="Y897" s="4"/>
      <c r="Z897" s="4"/>
      <c r="AA897" s="4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3"/>
      <c r="W898" s="4"/>
      <c r="X898" s="4"/>
      <c r="Y898" s="4"/>
      <c r="Z898" s="4"/>
      <c r="AA898" s="4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3"/>
      <c r="W899" s="4"/>
      <c r="X899" s="4"/>
      <c r="Y899" s="4"/>
      <c r="Z899" s="4"/>
      <c r="AA899" s="4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3"/>
      <c r="W900" s="4"/>
      <c r="X900" s="4"/>
      <c r="Y900" s="4"/>
      <c r="Z900" s="4"/>
      <c r="AA900" s="4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3"/>
      <c r="W901" s="4"/>
      <c r="X901" s="4"/>
      <c r="Y901" s="4"/>
      <c r="Z901" s="4"/>
      <c r="AA901" s="4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3"/>
      <c r="W902" s="4"/>
      <c r="X902" s="4"/>
      <c r="Y902" s="4"/>
      <c r="Z902" s="4"/>
      <c r="AA902" s="4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3"/>
      <c r="W903" s="4"/>
      <c r="X903" s="4"/>
      <c r="Y903" s="4"/>
      <c r="Z903" s="4"/>
      <c r="AA903" s="4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3"/>
      <c r="W904" s="4"/>
      <c r="X904" s="4"/>
      <c r="Y904" s="4"/>
      <c r="Z904" s="4"/>
      <c r="AA904" s="4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3"/>
      <c r="W905" s="4"/>
      <c r="X905" s="4"/>
      <c r="Y905" s="4"/>
      <c r="Z905" s="4"/>
      <c r="AA905" s="4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3"/>
      <c r="W906" s="4"/>
      <c r="X906" s="4"/>
      <c r="Y906" s="4"/>
      <c r="Z906" s="4"/>
      <c r="AA906" s="4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3"/>
      <c r="W907" s="4"/>
      <c r="X907" s="4"/>
      <c r="Y907" s="4"/>
      <c r="Z907" s="4"/>
      <c r="AA907" s="4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3"/>
      <c r="W908" s="4"/>
      <c r="X908" s="4"/>
      <c r="Y908" s="4"/>
      <c r="Z908" s="4"/>
      <c r="AA908" s="4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3"/>
      <c r="W909" s="4"/>
      <c r="X909" s="4"/>
      <c r="Y909" s="4"/>
      <c r="Z909" s="4"/>
      <c r="AA909" s="4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3"/>
      <c r="W910" s="4"/>
      <c r="X910" s="4"/>
      <c r="Y910" s="4"/>
      <c r="Z910" s="4"/>
      <c r="AA910" s="4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3"/>
      <c r="W911" s="4"/>
      <c r="X911" s="4"/>
      <c r="Y911" s="4"/>
      <c r="Z911" s="4"/>
      <c r="AA911" s="4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3"/>
      <c r="W912" s="4"/>
      <c r="X912" s="4"/>
      <c r="Y912" s="4"/>
      <c r="Z912" s="4"/>
      <c r="AA912" s="4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3"/>
      <c r="W913" s="4"/>
      <c r="X913" s="4"/>
      <c r="Y913" s="4"/>
      <c r="Z913" s="4"/>
      <c r="AA913" s="4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3"/>
      <c r="W914" s="4"/>
      <c r="X914" s="4"/>
      <c r="Y914" s="4"/>
      <c r="Z914" s="4"/>
      <c r="AA914" s="4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3"/>
      <c r="W915" s="4"/>
      <c r="X915" s="4"/>
      <c r="Y915" s="4"/>
      <c r="Z915" s="4"/>
      <c r="AA915" s="4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3"/>
      <c r="W916" s="4"/>
      <c r="X916" s="4"/>
      <c r="Y916" s="4"/>
      <c r="Z916" s="4"/>
      <c r="AA916" s="4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3"/>
      <c r="W917" s="4"/>
      <c r="X917" s="4"/>
      <c r="Y917" s="4"/>
      <c r="Z917" s="4"/>
      <c r="AA917" s="4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3"/>
      <c r="W918" s="4"/>
      <c r="X918" s="4"/>
      <c r="Y918" s="4"/>
      <c r="Z918" s="4"/>
      <c r="AA918" s="4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3"/>
      <c r="W919" s="4"/>
      <c r="X919" s="4"/>
      <c r="Y919" s="4"/>
      <c r="Z919" s="4"/>
      <c r="AA919" s="4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3"/>
      <c r="W920" s="4"/>
      <c r="X920" s="4"/>
      <c r="Y920" s="4"/>
      <c r="Z920" s="4"/>
      <c r="AA920" s="4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3"/>
      <c r="W921" s="4"/>
      <c r="X921" s="4"/>
      <c r="Y921" s="4"/>
      <c r="Z921" s="4"/>
      <c r="AA921" s="4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3"/>
      <c r="W922" s="4"/>
      <c r="X922" s="4"/>
      <c r="Y922" s="4"/>
      <c r="Z922" s="4"/>
      <c r="AA922" s="4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3"/>
      <c r="W923" s="4"/>
      <c r="X923" s="4"/>
      <c r="Y923" s="4"/>
      <c r="Z923" s="4"/>
      <c r="AA923" s="4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3"/>
      <c r="W924" s="4"/>
      <c r="X924" s="4"/>
      <c r="Y924" s="4"/>
      <c r="Z924" s="4"/>
      <c r="AA924" s="4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3"/>
      <c r="W925" s="4"/>
      <c r="X925" s="4"/>
      <c r="Y925" s="4"/>
      <c r="Z925" s="4"/>
      <c r="AA925" s="4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3"/>
      <c r="W926" s="4"/>
      <c r="X926" s="4"/>
      <c r="Y926" s="4"/>
      <c r="Z926" s="4"/>
      <c r="AA926" s="4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3"/>
      <c r="W927" s="4"/>
      <c r="X927" s="4"/>
      <c r="Y927" s="4"/>
      <c r="Z927" s="4"/>
      <c r="AA927" s="4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3"/>
      <c r="W928" s="4"/>
      <c r="X928" s="4"/>
      <c r="Y928" s="4"/>
      <c r="Z928" s="4"/>
      <c r="AA928" s="4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3"/>
      <c r="W929" s="4"/>
      <c r="X929" s="4"/>
      <c r="Y929" s="4"/>
      <c r="Z929" s="4"/>
      <c r="AA929" s="4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3"/>
      <c r="W930" s="4"/>
      <c r="X930" s="4"/>
      <c r="Y930" s="4"/>
      <c r="Z930" s="4"/>
      <c r="AA930" s="4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3"/>
      <c r="W931" s="4"/>
      <c r="X931" s="4"/>
      <c r="Y931" s="4"/>
      <c r="Z931" s="4"/>
      <c r="AA931" s="4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3"/>
      <c r="W932" s="4"/>
      <c r="X932" s="4"/>
      <c r="Y932" s="4"/>
      <c r="Z932" s="4"/>
      <c r="AA932" s="4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3"/>
      <c r="W933" s="4"/>
      <c r="X933" s="4"/>
      <c r="Y933" s="4"/>
      <c r="Z933" s="4"/>
      <c r="AA933" s="4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3"/>
      <c r="W934" s="4"/>
      <c r="X934" s="4"/>
      <c r="Y934" s="4"/>
      <c r="Z934" s="4"/>
      <c r="AA934" s="4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3"/>
      <c r="W935" s="4"/>
      <c r="X935" s="4"/>
      <c r="Y935" s="4"/>
      <c r="Z935" s="4"/>
      <c r="AA935" s="4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3"/>
      <c r="W936" s="4"/>
      <c r="X936" s="4"/>
      <c r="Y936" s="4"/>
      <c r="Z936" s="4"/>
      <c r="AA936" s="4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3"/>
      <c r="W937" s="4"/>
      <c r="X937" s="4"/>
      <c r="Y937" s="4"/>
      <c r="Z937" s="4"/>
      <c r="AA937" s="4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3"/>
      <c r="W938" s="4"/>
      <c r="X938" s="4"/>
      <c r="Y938" s="4"/>
      <c r="Z938" s="4"/>
      <c r="AA938" s="4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3"/>
      <c r="W939" s="4"/>
      <c r="X939" s="4"/>
      <c r="Y939" s="4"/>
      <c r="Z939" s="4"/>
      <c r="AA939" s="4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3"/>
      <c r="W940" s="4"/>
      <c r="X940" s="4"/>
      <c r="Y940" s="4"/>
      <c r="Z940" s="4"/>
      <c r="AA940" s="4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3"/>
      <c r="W941" s="4"/>
      <c r="X941" s="4"/>
      <c r="Y941" s="4"/>
      <c r="Z941" s="4"/>
      <c r="AA941" s="4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3"/>
      <c r="W942" s="4"/>
      <c r="X942" s="4"/>
      <c r="Y942" s="4"/>
      <c r="Z942" s="4"/>
      <c r="AA942" s="4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3"/>
      <c r="W943" s="4"/>
      <c r="X943" s="4"/>
      <c r="Y943" s="4"/>
      <c r="Z943" s="4"/>
      <c r="AA943" s="4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3"/>
      <c r="W944" s="4"/>
      <c r="X944" s="4"/>
      <c r="Y944" s="4"/>
      <c r="Z944" s="4"/>
      <c r="AA944" s="4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3"/>
      <c r="W945" s="4"/>
      <c r="X945" s="4"/>
      <c r="Y945" s="4"/>
      <c r="Z945" s="4"/>
      <c r="AA945" s="4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3"/>
      <c r="W946" s="4"/>
      <c r="X946" s="4"/>
      <c r="Y946" s="4"/>
      <c r="Z946" s="4"/>
      <c r="AA946" s="4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3"/>
      <c r="W947" s="4"/>
      <c r="X947" s="4"/>
      <c r="Y947" s="4"/>
      <c r="Z947" s="4"/>
      <c r="AA947" s="4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3"/>
      <c r="W948" s="4"/>
      <c r="X948" s="4"/>
      <c r="Y948" s="4"/>
      <c r="Z948" s="4"/>
      <c r="AA948" s="4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3"/>
      <c r="W949" s="4"/>
      <c r="X949" s="4"/>
      <c r="Y949" s="4"/>
      <c r="Z949" s="4"/>
      <c r="AA949" s="4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3"/>
      <c r="W950" s="4"/>
      <c r="X950" s="4"/>
      <c r="Y950" s="4"/>
      <c r="Z950" s="4"/>
      <c r="AA950" s="4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3"/>
      <c r="W951" s="4"/>
      <c r="X951" s="4"/>
      <c r="Y951" s="4"/>
      <c r="Z951" s="4"/>
      <c r="AA951" s="4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3"/>
      <c r="W952" s="4"/>
      <c r="X952" s="4"/>
      <c r="Y952" s="4"/>
      <c r="Z952" s="4"/>
      <c r="AA952" s="4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3"/>
      <c r="W953" s="4"/>
      <c r="X953" s="4"/>
      <c r="Y953" s="4"/>
      <c r="Z953" s="4"/>
      <c r="AA953" s="4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3"/>
      <c r="W954" s="4"/>
      <c r="X954" s="4"/>
      <c r="Y954" s="4"/>
      <c r="Z954" s="4"/>
      <c r="AA954" s="4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3"/>
      <c r="W955" s="4"/>
      <c r="X955" s="4"/>
      <c r="Y955" s="4"/>
      <c r="Z955" s="4"/>
      <c r="AA955" s="4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3"/>
      <c r="W956" s="4"/>
      <c r="X956" s="4"/>
      <c r="Y956" s="4"/>
      <c r="Z956" s="4"/>
      <c r="AA956" s="4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3"/>
      <c r="W957" s="4"/>
      <c r="X957" s="4"/>
      <c r="Y957" s="4"/>
      <c r="Z957" s="4"/>
      <c r="AA957" s="4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3"/>
      <c r="W958" s="4"/>
      <c r="X958" s="4"/>
      <c r="Y958" s="4"/>
      <c r="Z958" s="4"/>
      <c r="AA958" s="4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3"/>
      <c r="W959" s="4"/>
      <c r="X959" s="4"/>
      <c r="Y959" s="4"/>
      <c r="Z959" s="4"/>
      <c r="AA959" s="4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3"/>
      <c r="W960" s="4"/>
      <c r="X960" s="4"/>
      <c r="Y960" s="4"/>
      <c r="Z960" s="4"/>
      <c r="AA960" s="4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3"/>
      <c r="W961" s="4"/>
      <c r="X961" s="4"/>
      <c r="Y961" s="4"/>
      <c r="Z961" s="4"/>
      <c r="AA961" s="4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3"/>
      <c r="W962" s="4"/>
      <c r="X962" s="4"/>
      <c r="Y962" s="4"/>
      <c r="Z962" s="4"/>
      <c r="AA962" s="4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3"/>
      <c r="W963" s="4"/>
      <c r="X963" s="4"/>
      <c r="Y963" s="4"/>
      <c r="Z963" s="4"/>
      <c r="AA963" s="4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3"/>
      <c r="W964" s="4"/>
      <c r="X964" s="4"/>
      <c r="Y964" s="4"/>
      <c r="Z964" s="4"/>
      <c r="AA964" s="4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3"/>
      <c r="W965" s="4"/>
      <c r="X965" s="4"/>
      <c r="Y965" s="4"/>
      <c r="Z965" s="4"/>
      <c r="AA965" s="4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3"/>
      <c r="W966" s="4"/>
      <c r="X966" s="4"/>
      <c r="Y966" s="4"/>
      <c r="Z966" s="4"/>
      <c r="AA966" s="4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3"/>
      <c r="W967" s="4"/>
      <c r="X967" s="4"/>
      <c r="Y967" s="4"/>
      <c r="Z967" s="4"/>
      <c r="AA967" s="4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3"/>
      <c r="W968" s="4"/>
      <c r="X968" s="4"/>
      <c r="Y968" s="4"/>
      <c r="Z968" s="4"/>
      <c r="AA968" s="4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3"/>
      <c r="W969" s="4"/>
      <c r="X969" s="4"/>
      <c r="Y969" s="4"/>
      <c r="Z969" s="4"/>
      <c r="AA969" s="4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3"/>
      <c r="W970" s="4"/>
      <c r="X970" s="4"/>
      <c r="Y970" s="4"/>
      <c r="Z970" s="4"/>
      <c r="AA970" s="4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3"/>
      <c r="W971" s="4"/>
      <c r="X971" s="4"/>
      <c r="Y971" s="4"/>
      <c r="Z971" s="4"/>
      <c r="AA971" s="4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3"/>
      <c r="W972" s="4"/>
      <c r="X972" s="4"/>
      <c r="Y972" s="4"/>
      <c r="Z972" s="4"/>
      <c r="AA972" s="4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3"/>
      <c r="W973" s="4"/>
      <c r="X973" s="4"/>
      <c r="Y973" s="4"/>
      <c r="Z973" s="4"/>
      <c r="AA973" s="4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3"/>
      <c r="W974" s="4"/>
      <c r="X974" s="4"/>
      <c r="Y974" s="4"/>
      <c r="Z974" s="4"/>
      <c r="AA974" s="4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3"/>
      <c r="W975" s="4"/>
      <c r="X975" s="4"/>
      <c r="Y975" s="4"/>
      <c r="Z975" s="4"/>
      <c r="AA975" s="4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3"/>
      <c r="W976" s="4"/>
      <c r="X976" s="4"/>
      <c r="Y976" s="4"/>
      <c r="Z976" s="4"/>
      <c r="AA976" s="4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3"/>
      <c r="W977" s="4"/>
      <c r="X977" s="4"/>
      <c r="Y977" s="4"/>
      <c r="Z977" s="4"/>
      <c r="AA977" s="4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3"/>
      <c r="W978" s="4"/>
      <c r="X978" s="4"/>
      <c r="Y978" s="4"/>
      <c r="Z978" s="4"/>
      <c r="AA978" s="4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3"/>
      <c r="W979" s="4"/>
      <c r="X979" s="4"/>
      <c r="Y979" s="4"/>
      <c r="Z979" s="4"/>
      <c r="AA979" s="4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3"/>
      <c r="W980" s="4"/>
      <c r="X980" s="4"/>
      <c r="Y980" s="4"/>
      <c r="Z980" s="4"/>
      <c r="AA980" s="4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3"/>
      <c r="W981" s="4"/>
      <c r="X981" s="4"/>
      <c r="Y981" s="4"/>
      <c r="Z981" s="4"/>
      <c r="AA981" s="4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3"/>
      <c r="W982" s="4"/>
      <c r="X982" s="4"/>
      <c r="Y982" s="4"/>
      <c r="Z982" s="4"/>
      <c r="AA982" s="4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3"/>
      <c r="W983" s="4"/>
      <c r="X983" s="4"/>
      <c r="Y983" s="4"/>
      <c r="Z983" s="4"/>
      <c r="AA983" s="4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3"/>
      <c r="W984" s="4"/>
      <c r="X984" s="4"/>
      <c r="Y984" s="4"/>
      <c r="Z984" s="4"/>
      <c r="AA984" s="4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3"/>
      <c r="W985" s="4"/>
      <c r="X985" s="4"/>
      <c r="Y985" s="4"/>
      <c r="Z985" s="4"/>
      <c r="AA985" s="4"/>
    </row>
    <row r="986" spans="1:27" ht="15.75" customHeight="1" x14ac:dyDescent="0.25">
      <c r="A986" s="1"/>
      <c r="B986" s="1"/>
      <c r="C986" s="1"/>
      <c r="D986" s="1"/>
      <c r="E986" s="1"/>
      <c r="F986" s="2"/>
      <c r="G986" s="2"/>
      <c r="P986" s="3"/>
      <c r="W986" s="4"/>
      <c r="X986" s="4"/>
      <c r="Y986" s="4"/>
      <c r="Z986" s="4"/>
      <c r="AA986" s="4"/>
    </row>
    <row r="987" spans="1:27" ht="15.75" customHeight="1" x14ac:dyDescent="0.25">
      <c r="A987" s="1"/>
      <c r="B987" s="1"/>
      <c r="C987" s="1"/>
      <c r="D987" s="1"/>
      <c r="E987" s="1"/>
      <c r="F987" s="2"/>
      <c r="G987" s="2"/>
      <c r="P987" s="3"/>
      <c r="W987" s="4"/>
      <c r="X987" s="4"/>
      <c r="Y987" s="4"/>
      <c r="Z987" s="4"/>
      <c r="AA987" s="4"/>
    </row>
    <row r="988" spans="1:27" ht="15.75" customHeight="1" x14ac:dyDescent="0.25">
      <c r="A988" s="1"/>
      <c r="B988" s="1"/>
      <c r="C988" s="1"/>
      <c r="D988" s="1"/>
      <c r="E988" s="1"/>
      <c r="F988" s="2"/>
      <c r="G988" s="2"/>
      <c r="P988" s="3"/>
      <c r="W988" s="4"/>
      <c r="X988" s="4"/>
      <c r="Y988" s="4"/>
      <c r="Z988" s="4"/>
      <c r="AA988" s="4"/>
    </row>
  </sheetData>
  <autoFilter ref="B8:W62" xr:uid="{00000000-0009-0000-0000-000000000000}">
    <sortState xmlns:xlrd2="http://schemas.microsoft.com/office/spreadsheetml/2017/richdata2" ref="B9:W62">
      <sortCondition ref="P8:P62"/>
    </sortState>
  </autoFilter>
  <mergeCells count="4">
    <mergeCell ref="T7:W7"/>
    <mergeCell ref="C7:J7"/>
    <mergeCell ref="K7:N7"/>
    <mergeCell ref="O7:R7"/>
  </mergeCells>
  <phoneticPr fontId="25" type="noConversion"/>
  <pageMargins left="0" right="0" top="0" bottom="0" header="0" footer="0"/>
  <pageSetup paperSize="9" orientation="landscape" r:id="rId1"/>
  <colBreaks count="1" manualBreakCount="1">
    <brk id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2.7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2.7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12.75" customHeigh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2.75" customHeigh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2.75" customHeight="1" x14ac:dyDescent="0.2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12.75" customHeight="1" x14ac:dyDescent="0.25">
      <c r="A7" s="90"/>
      <c r="B7" s="91" t="s">
        <v>5</v>
      </c>
      <c r="C7" s="91" t="s">
        <v>1211</v>
      </c>
      <c r="D7" s="91" t="s">
        <v>435</v>
      </c>
      <c r="E7" s="92" t="s">
        <v>1212</v>
      </c>
      <c r="F7" s="91" t="s">
        <v>16</v>
      </c>
      <c r="G7" s="92" t="s">
        <v>17</v>
      </c>
      <c r="H7" s="92" t="s">
        <v>1213</v>
      </c>
      <c r="I7" s="92" t="s">
        <v>1214</v>
      </c>
      <c r="J7" s="91" t="s">
        <v>1215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95" customHeight="1" x14ac:dyDescent="0.25">
      <c r="A8" s="90"/>
      <c r="B8" s="91" t="s">
        <v>1216</v>
      </c>
      <c r="C8" s="93" t="s">
        <v>1217</v>
      </c>
      <c r="D8" s="93" t="s">
        <v>49</v>
      </c>
      <c r="E8" s="94">
        <v>44595</v>
      </c>
      <c r="F8" s="95" t="s">
        <v>196</v>
      </c>
      <c r="G8" s="96">
        <f>12+12+12+5+12</f>
        <v>53</v>
      </c>
      <c r="H8" s="97" t="s">
        <v>52</v>
      </c>
      <c r="I8" s="98" t="s">
        <v>1218</v>
      </c>
      <c r="J8" s="99" t="s">
        <v>1219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2.75" customHeight="1" x14ac:dyDescent="0.25">
      <c r="A9" s="90"/>
      <c r="B9" s="100" t="s">
        <v>1220</v>
      </c>
      <c r="C9" s="101" t="s">
        <v>1221</v>
      </c>
      <c r="D9" s="101" t="s">
        <v>1222</v>
      </c>
      <c r="E9" s="102">
        <v>44607</v>
      </c>
      <c r="F9" s="103" t="s">
        <v>59</v>
      </c>
      <c r="G9" s="104">
        <f>12+12+12+12</f>
        <v>48</v>
      </c>
      <c r="H9" s="105" t="s">
        <v>52</v>
      </c>
      <c r="I9" s="106" t="s">
        <v>1223</v>
      </c>
      <c r="J9" s="107" t="s">
        <v>1224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68" customHeight="1" x14ac:dyDescent="0.25">
      <c r="A10" s="90"/>
      <c r="B10" s="100" t="s">
        <v>1225</v>
      </c>
      <c r="C10" s="101" t="s">
        <v>1226</v>
      </c>
      <c r="D10" s="101" t="s">
        <v>398</v>
      </c>
      <c r="E10" s="102">
        <v>44653</v>
      </c>
      <c r="F10" s="108" t="s">
        <v>196</v>
      </c>
      <c r="G10" s="104">
        <f>12+12+12+12+12</f>
        <v>60</v>
      </c>
      <c r="H10" s="104" t="s">
        <v>52</v>
      </c>
      <c r="I10" s="101" t="s">
        <v>1002</v>
      </c>
      <c r="J10" s="109" t="s">
        <v>1227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2.75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2.75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2.75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2.75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2.75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2.75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2.75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2.7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2.75" customHeight="1" x14ac:dyDescent="0.2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2.75" customHeight="1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2.75" customHeight="1" x14ac:dyDescent="0.2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2.75" customHeight="1" x14ac:dyDescent="0.2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2.75" customHeight="1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2.75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2.75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2.75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2.75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2.75" customHeight="1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2.75" customHeight="1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2.75" customHeight="1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12.75" customHeight="1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12.75" customHeight="1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12.75" customHeight="1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12.75" customHeight="1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12.75" customHeight="1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12.75" customHeight="1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2.75" customHeight="1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12.75" customHeight="1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2.75" customHeight="1" x14ac:dyDescent="0.25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2.75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2.75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2.75" customHeight="1" x14ac:dyDescent="0.2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2.75" customHeight="1" x14ac:dyDescent="0.25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2.75" customHeight="1" x14ac:dyDescent="0.2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2.75" customHeight="1" x14ac:dyDescent="0.2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2.75" customHeight="1" x14ac:dyDescent="0.25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2.75" customHeight="1" x14ac:dyDescent="0.25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2.75" customHeight="1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2.75" customHeight="1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2.75" customHeight="1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2.75" customHeight="1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2.75" customHeight="1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2.75" customHeight="1" x14ac:dyDescent="0.25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2.75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2.75" customHeight="1" x14ac:dyDescent="0.2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12.75" customHeight="1" x14ac:dyDescent="0.25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2.75" customHeight="1" x14ac:dyDescent="0.25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2.75" customHeight="1" x14ac:dyDescent="0.25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2.75" customHeight="1" x14ac:dyDescent="0.25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2.75" customHeight="1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2.75" customHeight="1" x14ac:dyDescent="0.25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2.75" customHeight="1" x14ac:dyDescent="0.25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2.7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2.75" customHeight="1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2.75" customHeight="1" x14ac:dyDescent="0.2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2.75" customHeight="1" x14ac:dyDescent="0.2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2.75" customHeight="1" x14ac:dyDescent="0.2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2.7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2.7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2.75" customHeight="1" x14ac:dyDescent="0.2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2.7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2.75" customHeight="1" x14ac:dyDescent="0.2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2.75" customHeight="1" x14ac:dyDescent="0.2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2.75" customHeight="1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2.75" customHeight="1" x14ac:dyDescent="0.2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2.75" customHeight="1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2.75" customHeight="1" x14ac:dyDescent="0.2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2.75" customHeight="1" x14ac:dyDescent="0.2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2.7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2.75" customHeight="1" x14ac:dyDescent="0.2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2.75" customHeight="1" x14ac:dyDescent="0.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2.75" customHeight="1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2.75" customHeight="1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2.75" customHeight="1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2.75" customHeight="1" x14ac:dyDescent="0.2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2.75" customHeight="1" x14ac:dyDescent="0.2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2.75" customHeight="1" x14ac:dyDescent="0.2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2.75" customHeight="1" x14ac:dyDescent="0.2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2.75" customHeight="1" x14ac:dyDescent="0.2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2.75" customHeight="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2.75" customHeight="1" x14ac:dyDescent="0.2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2.75" customHeight="1" x14ac:dyDescent="0.2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2.75" customHeight="1" x14ac:dyDescent="0.2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2.75" customHeight="1" x14ac:dyDescent="0.2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2.75" customHeight="1" x14ac:dyDescent="0.2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2.75" customHeight="1" x14ac:dyDescent="0.2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2.75" customHeight="1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2.75" customHeight="1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2.75" customHeight="1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2.75" customHeight="1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2.75" customHeight="1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2.75" customHeight="1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2.75" customHeight="1" x14ac:dyDescent="0.2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2.75" customHeight="1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2.75" customHeight="1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2.75" customHeight="1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2.75" customHeight="1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2.75" customHeight="1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2.75" customHeight="1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2.75" customHeight="1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2.75" customHeight="1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2.75" customHeight="1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2.75" customHeight="1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2.75" customHeight="1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2.75" customHeight="1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2.75" customHeight="1" x14ac:dyDescent="0.2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2.75" customHeight="1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2.75" customHeight="1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2.75" customHeight="1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2.75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2.75" customHeight="1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2.75" customHeight="1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2.75" customHeight="1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2.75" customHeight="1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2.75" customHeight="1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2.75" customHeight="1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2.75" customHeight="1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2.75" customHeight="1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2.75" customHeight="1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2.75" customHeight="1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2.75" customHeight="1" x14ac:dyDescent="0.2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2.75" customHeight="1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2.75" customHeight="1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2.75" customHeight="1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2.75" customHeight="1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2.75" customHeight="1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2.75" customHeight="1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2.75" customHeight="1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2.75" customHeight="1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2.75" customHeight="1" x14ac:dyDescent="0.2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2.75" customHeight="1" x14ac:dyDescent="0.2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2.75" customHeight="1" x14ac:dyDescent="0.2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2.75" customHeight="1" x14ac:dyDescent="0.2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2.75" customHeight="1" x14ac:dyDescent="0.2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2.75" customHeight="1" x14ac:dyDescent="0.2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2.75" customHeight="1" x14ac:dyDescent="0.2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2.75" customHeight="1" x14ac:dyDescent="0.2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2.75" customHeight="1" x14ac:dyDescent="0.2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2.75" customHeight="1" x14ac:dyDescent="0.2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2.75" customHeight="1" x14ac:dyDescent="0.2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2.75" customHeight="1" x14ac:dyDescent="0.2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2.75" customHeight="1" x14ac:dyDescent="0.25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2.75" customHeight="1" x14ac:dyDescent="0.25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2.75" customHeight="1" x14ac:dyDescent="0.2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2.75" customHeight="1" x14ac:dyDescent="0.2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2.75" customHeight="1" x14ac:dyDescent="0.25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2.75" customHeight="1" x14ac:dyDescent="0.2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2.75" customHeight="1" x14ac:dyDescent="0.2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2.75" customHeight="1" x14ac:dyDescent="0.2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2.75" customHeight="1" x14ac:dyDescent="0.25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2.75" customHeight="1" x14ac:dyDescent="0.25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2.7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2.7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2.7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2.7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2.7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2.7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2.7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2.7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2.7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2.7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2.7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2.7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2.7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2.7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2.7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2.7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2.7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2.7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2.7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2.7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2.7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2.7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2.7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2.7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2.7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2.7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2.7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2.7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2.7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2.7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2.7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2.7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2.7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2.7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2.7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2.7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2.7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2.7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2.7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2.7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2.7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2.7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2.7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2.7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2.7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2.7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2.7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2.75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2.7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2.7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2.7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2.7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2.7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2.7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2.7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2.75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2.7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2.7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2.7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2.7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2.7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2.7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2.7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2.7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2.75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2.75" customHeight="1" x14ac:dyDescent="0.2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2.75" customHeight="1" x14ac:dyDescent="0.2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2.75" customHeight="1" x14ac:dyDescent="0.2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2.75" customHeight="1" x14ac:dyDescent="0.2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2.75" customHeight="1" x14ac:dyDescent="0.2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2.75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2.75" customHeight="1" x14ac:dyDescent="0.2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2.75" customHeight="1" x14ac:dyDescent="0.25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2.75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2.75" customHeight="1" x14ac:dyDescent="0.25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2.75" customHeight="1" x14ac:dyDescent="0.25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2.75" customHeight="1" x14ac:dyDescent="0.25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2.75" customHeight="1" x14ac:dyDescent="0.25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2.75" customHeight="1" x14ac:dyDescent="0.25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2.75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2.75" customHeight="1" x14ac:dyDescent="0.25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2.75" customHeight="1" x14ac:dyDescent="0.25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2.75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2.75" customHeight="1" x14ac:dyDescent="0.2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2.75" customHeight="1" x14ac:dyDescent="0.25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2.75" customHeight="1" x14ac:dyDescent="0.25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2.75" customHeight="1" x14ac:dyDescent="0.25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2.75" customHeight="1" x14ac:dyDescent="0.25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2.75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2.75" customHeight="1" x14ac:dyDescent="0.25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2.75" customHeight="1" x14ac:dyDescent="0.25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2.75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2.75" customHeight="1" x14ac:dyDescent="0.25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2.75" customHeight="1" x14ac:dyDescent="0.2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2.75" customHeight="1" x14ac:dyDescent="0.25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2.75" customHeight="1" x14ac:dyDescent="0.25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2.75" customHeight="1" x14ac:dyDescent="0.25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2.75" customHeight="1" x14ac:dyDescent="0.25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2.75" customHeight="1" x14ac:dyDescent="0.25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2.75" customHeight="1" x14ac:dyDescent="0.25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2.75" customHeight="1" x14ac:dyDescent="0.2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2.75" customHeight="1" x14ac:dyDescent="0.25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2.75" customHeight="1" x14ac:dyDescent="0.25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2.75" customHeight="1" x14ac:dyDescent="0.2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2.75" customHeight="1" x14ac:dyDescent="0.25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2.75" customHeight="1" x14ac:dyDescent="0.25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2.75" customHeight="1" x14ac:dyDescent="0.25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2.75" customHeight="1" x14ac:dyDescent="0.25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2.75" customHeight="1" x14ac:dyDescent="0.25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2.75" customHeight="1" x14ac:dyDescent="0.25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2.75" customHeight="1" x14ac:dyDescent="0.25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2.75" customHeight="1" x14ac:dyDescent="0.25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2.75" customHeight="1" x14ac:dyDescent="0.25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2.75" customHeight="1" x14ac:dyDescent="0.2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2.75" customHeight="1" x14ac:dyDescent="0.25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2.75" customHeight="1" x14ac:dyDescent="0.25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2.75" customHeight="1" x14ac:dyDescent="0.25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2.75" customHeight="1" x14ac:dyDescent="0.25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2.75" customHeight="1" x14ac:dyDescent="0.25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2.75" customHeight="1" x14ac:dyDescent="0.25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2.75" customHeight="1" x14ac:dyDescent="0.25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2.75" customHeight="1" x14ac:dyDescent="0.25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2.75" customHeight="1" x14ac:dyDescent="0.25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2.75" customHeight="1" x14ac:dyDescent="0.2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2.75" customHeight="1" x14ac:dyDescent="0.25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2.75" customHeight="1" x14ac:dyDescent="0.25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2.75" customHeight="1" x14ac:dyDescent="0.25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2.75" customHeight="1" x14ac:dyDescent="0.2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2.75" customHeight="1" x14ac:dyDescent="0.25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2.75" customHeight="1" x14ac:dyDescent="0.25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2.75" customHeight="1" x14ac:dyDescent="0.25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2.75" customHeight="1" x14ac:dyDescent="0.25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2.75" customHeight="1" x14ac:dyDescent="0.25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2.75" customHeight="1" x14ac:dyDescent="0.2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2.75" customHeight="1" x14ac:dyDescent="0.25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2.75" customHeight="1" x14ac:dyDescent="0.25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2.75" customHeight="1" x14ac:dyDescent="0.2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2.75" customHeight="1" x14ac:dyDescent="0.25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2.75" customHeight="1" x14ac:dyDescent="0.25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2.75" customHeight="1" x14ac:dyDescent="0.25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2.75" customHeight="1" x14ac:dyDescent="0.25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2.75" customHeight="1" x14ac:dyDescent="0.25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2.75" customHeight="1" x14ac:dyDescent="0.2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2.75" customHeight="1" x14ac:dyDescent="0.2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2.75" customHeight="1" x14ac:dyDescent="0.25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2.75" customHeight="1" x14ac:dyDescent="0.2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2.75" customHeight="1" x14ac:dyDescent="0.25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2.75" customHeight="1" x14ac:dyDescent="0.2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2.75" customHeight="1" x14ac:dyDescent="0.25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2.75" customHeight="1" x14ac:dyDescent="0.2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2.75" customHeight="1" x14ac:dyDescent="0.2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2.75" customHeight="1" x14ac:dyDescent="0.2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2.75" customHeight="1" x14ac:dyDescent="0.2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2.75" customHeight="1" x14ac:dyDescent="0.2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2.75" customHeight="1" x14ac:dyDescent="0.2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2.75" customHeight="1" x14ac:dyDescent="0.2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2.75" customHeight="1" x14ac:dyDescent="0.2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2.75" customHeight="1" x14ac:dyDescent="0.2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2.75" customHeight="1" x14ac:dyDescent="0.2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2.75" customHeight="1" x14ac:dyDescent="0.2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2.75" customHeight="1" x14ac:dyDescent="0.2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2.75" customHeight="1" x14ac:dyDescent="0.2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2.75" customHeight="1" x14ac:dyDescent="0.2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2.75" customHeight="1" x14ac:dyDescent="0.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2.75" customHeight="1" x14ac:dyDescent="0.2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2.75" customHeight="1" x14ac:dyDescent="0.2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2.75" customHeight="1" x14ac:dyDescent="0.2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2.75" customHeight="1" x14ac:dyDescent="0.2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2.75" customHeight="1" x14ac:dyDescent="0.2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2.75" customHeight="1" x14ac:dyDescent="0.2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2.75" customHeight="1" x14ac:dyDescent="0.2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2.75" customHeight="1" x14ac:dyDescent="0.2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2.75" customHeight="1" x14ac:dyDescent="0.2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2.75" customHeight="1" x14ac:dyDescent="0.2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2.75" customHeight="1" x14ac:dyDescent="0.2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2.75" customHeight="1" x14ac:dyDescent="0.2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2.75" customHeight="1" x14ac:dyDescent="0.2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2.75" customHeight="1" x14ac:dyDescent="0.2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2.75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2.75" customHeight="1" x14ac:dyDescent="0.2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2.75" customHeight="1" x14ac:dyDescent="0.2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2.75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2.75" customHeight="1" x14ac:dyDescent="0.2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2.75" customHeight="1" x14ac:dyDescent="0.2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2.75" customHeight="1" x14ac:dyDescent="0.2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2.75" customHeight="1" x14ac:dyDescent="0.2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2.75" customHeight="1" x14ac:dyDescent="0.2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2.75" customHeight="1" x14ac:dyDescent="0.2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2.75" customHeight="1" x14ac:dyDescent="0.2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2.75" customHeight="1" x14ac:dyDescent="0.2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2.75" customHeight="1" x14ac:dyDescent="0.2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2.75" customHeight="1" x14ac:dyDescent="0.2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2.75" customHeight="1" x14ac:dyDescent="0.2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2.75" customHeight="1" x14ac:dyDescent="0.2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2.75" customHeight="1" x14ac:dyDescent="0.2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2.75" customHeight="1" x14ac:dyDescent="0.2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2.75" customHeight="1" x14ac:dyDescent="0.2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2.75" customHeight="1" x14ac:dyDescent="0.2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2.75" customHeight="1" x14ac:dyDescent="0.2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2.75" customHeight="1" x14ac:dyDescent="0.2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2.75" customHeight="1" x14ac:dyDescent="0.2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2.75" customHeight="1" x14ac:dyDescent="0.2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2.75" customHeight="1" x14ac:dyDescent="0.2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2.75" customHeight="1" x14ac:dyDescent="0.2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2.75" customHeight="1" x14ac:dyDescent="0.2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2.75" customHeight="1" x14ac:dyDescent="0.2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2.75" customHeight="1" x14ac:dyDescent="0.2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2.75" customHeight="1" x14ac:dyDescent="0.2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2.75" customHeight="1" x14ac:dyDescent="0.2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2.75" customHeight="1" x14ac:dyDescent="0.2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2.75" customHeight="1" x14ac:dyDescent="0.2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2.75" customHeight="1" x14ac:dyDescent="0.2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2.75" customHeight="1" x14ac:dyDescent="0.2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2.75" customHeight="1" x14ac:dyDescent="0.2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2.75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2.75" customHeight="1" x14ac:dyDescent="0.2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2.75" customHeight="1" x14ac:dyDescent="0.2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2.75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2.75" customHeight="1" x14ac:dyDescent="0.2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2.75" customHeight="1" x14ac:dyDescent="0.2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2.75" customHeight="1" x14ac:dyDescent="0.2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2.75" customHeight="1" x14ac:dyDescent="0.2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2.75" customHeight="1" x14ac:dyDescent="0.2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2.75" customHeight="1" x14ac:dyDescent="0.2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2.75" customHeight="1" x14ac:dyDescent="0.2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2.75" customHeight="1" x14ac:dyDescent="0.2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2.75" customHeight="1" x14ac:dyDescent="0.2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2.75" customHeight="1" x14ac:dyDescent="0.2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2.75" customHeight="1" x14ac:dyDescent="0.2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2.75" customHeight="1" x14ac:dyDescent="0.2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2.75" customHeight="1" x14ac:dyDescent="0.2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2.75" customHeight="1" x14ac:dyDescent="0.2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2.75" customHeight="1" x14ac:dyDescent="0.2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2.75" customHeight="1" x14ac:dyDescent="0.2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2.75" customHeight="1" x14ac:dyDescent="0.2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2.75" customHeight="1" x14ac:dyDescent="0.2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2.75" customHeight="1" x14ac:dyDescent="0.2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2.75" customHeight="1" x14ac:dyDescent="0.2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2.75" customHeight="1" x14ac:dyDescent="0.2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2.75" customHeight="1" x14ac:dyDescent="0.2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2.75" customHeight="1" x14ac:dyDescent="0.2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2.75" customHeight="1" x14ac:dyDescent="0.2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2.75" customHeight="1" x14ac:dyDescent="0.25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2.75" customHeight="1" x14ac:dyDescent="0.2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2.75" customHeight="1" x14ac:dyDescent="0.2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2.75" customHeight="1" x14ac:dyDescent="0.25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2.75" customHeight="1" x14ac:dyDescent="0.25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2.75" customHeight="1" x14ac:dyDescent="0.25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2.75" customHeight="1" x14ac:dyDescent="0.25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2.75" customHeight="1" x14ac:dyDescent="0.25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2.75" customHeight="1" x14ac:dyDescent="0.2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2.75" customHeight="1" x14ac:dyDescent="0.25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2.75" customHeight="1" x14ac:dyDescent="0.25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2.75" customHeight="1" x14ac:dyDescent="0.2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2.75" customHeight="1" x14ac:dyDescent="0.25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2.75" customHeight="1" x14ac:dyDescent="0.25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2.75" customHeight="1" x14ac:dyDescent="0.25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2.75" customHeight="1" x14ac:dyDescent="0.25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2.75" customHeight="1" x14ac:dyDescent="0.25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2.75" customHeight="1" x14ac:dyDescent="0.2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2.75" customHeight="1" x14ac:dyDescent="0.25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2.75" customHeight="1" x14ac:dyDescent="0.25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2.75" customHeight="1" x14ac:dyDescent="0.2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2.75" customHeight="1" x14ac:dyDescent="0.2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2.75" customHeight="1" x14ac:dyDescent="0.25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2.75" customHeight="1" x14ac:dyDescent="0.25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2.75" customHeight="1" x14ac:dyDescent="0.25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2.75" customHeight="1" x14ac:dyDescent="0.25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2.75" customHeight="1" x14ac:dyDescent="0.25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2.75" customHeight="1" x14ac:dyDescent="0.25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2.75" customHeight="1" x14ac:dyDescent="0.25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2.75" customHeight="1" x14ac:dyDescent="0.25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2.75" customHeight="1" x14ac:dyDescent="0.25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2.75" customHeight="1" x14ac:dyDescent="0.2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2.75" customHeight="1" x14ac:dyDescent="0.25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2.75" customHeight="1" x14ac:dyDescent="0.25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2.75" customHeight="1" x14ac:dyDescent="0.25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2.75" customHeight="1" x14ac:dyDescent="0.25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2.75" customHeight="1" x14ac:dyDescent="0.25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2.75" customHeight="1" x14ac:dyDescent="0.25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2.75" customHeight="1" x14ac:dyDescent="0.25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2.75" customHeight="1" x14ac:dyDescent="0.25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2.75" customHeight="1" x14ac:dyDescent="0.25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2.75" customHeight="1" x14ac:dyDescent="0.2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2.75" customHeight="1" x14ac:dyDescent="0.25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2.75" customHeight="1" x14ac:dyDescent="0.25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2.75" customHeight="1" x14ac:dyDescent="0.25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2.75" customHeight="1" x14ac:dyDescent="0.25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2.75" customHeight="1" x14ac:dyDescent="0.25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2.75" customHeight="1" x14ac:dyDescent="0.25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2.75" customHeight="1" x14ac:dyDescent="0.25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2.75" customHeight="1" x14ac:dyDescent="0.25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2.75" customHeight="1" x14ac:dyDescent="0.25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2.75" customHeight="1" x14ac:dyDescent="0.2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2.75" customHeight="1" x14ac:dyDescent="0.25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2.75" customHeight="1" x14ac:dyDescent="0.25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2.75" customHeight="1" x14ac:dyDescent="0.25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2.75" customHeight="1" x14ac:dyDescent="0.25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2.75" customHeight="1" x14ac:dyDescent="0.25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2.75" customHeight="1" x14ac:dyDescent="0.25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2.75" customHeight="1" x14ac:dyDescent="0.25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2.75" customHeight="1" x14ac:dyDescent="0.25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2.75" customHeight="1" x14ac:dyDescent="0.25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2.75" customHeight="1" x14ac:dyDescent="0.2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2.75" customHeight="1" x14ac:dyDescent="0.25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2.75" customHeight="1" x14ac:dyDescent="0.25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2.75" customHeight="1" x14ac:dyDescent="0.25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2.75" customHeight="1" x14ac:dyDescent="0.25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2.75" customHeight="1" x14ac:dyDescent="0.25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2.75" customHeight="1" x14ac:dyDescent="0.25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2.75" customHeight="1" x14ac:dyDescent="0.25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2.75" customHeight="1" x14ac:dyDescent="0.25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2.75" customHeight="1" x14ac:dyDescent="0.25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2.75" customHeight="1" x14ac:dyDescent="0.2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2.75" customHeight="1" x14ac:dyDescent="0.25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2.75" customHeight="1" x14ac:dyDescent="0.25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2.75" customHeight="1" x14ac:dyDescent="0.25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2.75" customHeight="1" x14ac:dyDescent="0.25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2.75" customHeight="1" x14ac:dyDescent="0.25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2.75" customHeight="1" x14ac:dyDescent="0.25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2.75" customHeight="1" x14ac:dyDescent="0.25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2.75" customHeight="1" x14ac:dyDescent="0.25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2.75" customHeight="1" x14ac:dyDescent="0.25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2.75" customHeight="1" x14ac:dyDescent="0.2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2.75" customHeight="1" x14ac:dyDescent="0.25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2.75" customHeight="1" x14ac:dyDescent="0.25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2.75" customHeight="1" x14ac:dyDescent="0.25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2.75" customHeight="1" x14ac:dyDescent="0.25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2.75" customHeight="1" x14ac:dyDescent="0.25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2.75" customHeight="1" x14ac:dyDescent="0.25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2.75" customHeight="1" x14ac:dyDescent="0.25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2.75" customHeight="1" x14ac:dyDescent="0.25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2.75" customHeight="1" x14ac:dyDescent="0.25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2.75" customHeight="1" x14ac:dyDescent="0.2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2.75" customHeight="1" x14ac:dyDescent="0.25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2.75" customHeight="1" x14ac:dyDescent="0.25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2.75" customHeight="1" x14ac:dyDescent="0.25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2.75" customHeight="1" x14ac:dyDescent="0.25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2.75" customHeight="1" x14ac:dyDescent="0.25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2.75" customHeight="1" x14ac:dyDescent="0.25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2.75" customHeight="1" x14ac:dyDescent="0.2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2.75" customHeight="1" x14ac:dyDescent="0.2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2.75" customHeight="1" x14ac:dyDescent="0.2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2.75" customHeight="1" x14ac:dyDescent="0.2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2.75" customHeight="1" x14ac:dyDescent="0.2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2.75" customHeight="1" x14ac:dyDescent="0.2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2.75" customHeight="1" x14ac:dyDescent="0.2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2.75" customHeight="1" x14ac:dyDescent="0.2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2.75" customHeight="1" x14ac:dyDescent="0.2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2.75" customHeight="1" x14ac:dyDescent="0.2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2.75" customHeight="1" x14ac:dyDescent="0.25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2.75" customHeight="1" x14ac:dyDescent="0.25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2.75" customHeight="1" x14ac:dyDescent="0.25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2.75" customHeight="1" x14ac:dyDescent="0.2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2.75" customHeight="1" x14ac:dyDescent="0.25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2.75" customHeight="1" x14ac:dyDescent="0.25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2.75" customHeight="1" x14ac:dyDescent="0.25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2.75" customHeight="1" x14ac:dyDescent="0.25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2.75" customHeight="1" x14ac:dyDescent="0.25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2.75" customHeight="1" x14ac:dyDescent="0.25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2.75" customHeight="1" x14ac:dyDescent="0.25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2.75" customHeight="1" x14ac:dyDescent="0.25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2.75" customHeight="1" x14ac:dyDescent="0.25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2.75" customHeight="1" x14ac:dyDescent="0.2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2.75" customHeight="1" x14ac:dyDescent="0.25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2.75" customHeight="1" x14ac:dyDescent="0.25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2.75" customHeight="1" x14ac:dyDescent="0.25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2.75" customHeight="1" x14ac:dyDescent="0.25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2.75" customHeight="1" x14ac:dyDescent="0.25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2.75" customHeight="1" x14ac:dyDescent="0.25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2.75" customHeight="1" x14ac:dyDescent="0.25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2.75" customHeight="1" x14ac:dyDescent="0.25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2.75" customHeight="1" x14ac:dyDescent="0.25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2.75" customHeight="1" x14ac:dyDescent="0.2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2.75" customHeight="1" x14ac:dyDescent="0.25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2.75" customHeight="1" x14ac:dyDescent="0.25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2.75" customHeight="1" x14ac:dyDescent="0.25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2.75" customHeight="1" x14ac:dyDescent="0.25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2.75" customHeight="1" x14ac:dyDescent="0.25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2.75" customHeight="1" x14ac:dyDescent="0.25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2.75" customHeight="1" x14ac:dyDescent="0.25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2.75" customHeight="1" x14ac:dyDescent="0.25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2.75" customHeight="1" x14ac:dyDescent="0.25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2.75" customHeight="1" x14ac:dyDescent="0.2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2.75" customHeight="1" x14ac:dyDescent="0.25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2.75" customHeight="1" x14ac:dyDescent="0.25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2.75" customHeight="1" x14ac:dyDescent="0.25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2.75" customHeight="1" x14ac:dyDescent="0.25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2.75" customHeight="1" x14ac:dyDescent="0.25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2.75" customHeight="1" x14ac:dyDescent="0.25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2.75" customHeight="1" x14ac:dyDescent="0.25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2.75" customHeight="1" x14ac:dyDescent="0.25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2.75" customHeight="1" x14ac:dyDescent="0.25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2.75" customHeight="1" x14ac:dyDescent="0.2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2.75" customHeight="1" x14ac:dyDescent="0.25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2.75" customHeight="1" x14ac:dyDescent="0.25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2.75" customHeight="1" x14ac:dyDescent="0.25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2.75" customHeight="1" x14ac:dyDescent="0.25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2.75" customHeight="1" x14ac:dyDescent="0.25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2.75" customHeight="1" x14ac:dyDescent="0.25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2.75" customHeight="1" x14ac:dyDescent="0.25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2.75" customHeight="1" x14ac:dyDescent="0.25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2.75" customHeight="1" x14ac:dyDescent="0.25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2.75" customHeight="1" x14ac:dyDescent="0.2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2.75" customHeight="1" x14ac:dyDescent="0.25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2.75" customHeight="1" x14ac:dyDescent="0.25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2.75" customHeight="1" x14ac:dyDescent="0.25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2.75" customHeight="1" x14ac:dyDescent="0.25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2.75" customHeight="1" x14ac:dyDescent="0.25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2.75" customHeight="1" x14ac:dyDescent="0.25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2.75" customHeight="1" x14ac:dyDescent="0.25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2.75" customHeight="1" x14ac:dyDescent="0.25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2.75" customHeight="1" x14ac:dyDescent="0.25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2.75" customHeight="1" x14ac:dyDescent="0.2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2.75" customHeight="1" x14ac:dyDescent="0.25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2.75" customHeight="1" x14ac:dyDescent="0.25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2.75" customHeight="1" x14ac:dyDescent="0.25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2.75" customHeight="1" x14ac:dyDescent="0.25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2.75" customHeight="1" x14ac:dyDescent="0.25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2.75" customHeight="1" x14ac:dyDescent="0.25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2.75" customHeight="1" x14ac:dyDescent="0.25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2.75" customHeight="1" x14ac:dyDescent="0.25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2.75" customHeight="1" x14ac:dyDescent="0.25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2.75" customHeight="1" x14ac:dyDescent="0.2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2.75" customHeight="1" x14ac:dyDescent="0.25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2.75" customHeight="1" x14ac:dyDescent="0.25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2.75" customHeight="1" x14ac:dyDescent="0.25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2.75" customHeight="1" x14ac:dyDescent="0.25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2.75" customHeight="1" x14ac:dyDescent="0.25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2.75" customHeight="1" x14ac:dyDescent="0.25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2.75" customHeight="1" x14ac:dyDescent="0.25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2.75" customHeight="1" x14ac:dyDescent="0.25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2.75" customHeight="1" x14ac:dyDescent="0.25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2.75" customHeight="1" x14ac:dyDescent="0.2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2.75" customHeight="1" x14ac:dyDescent="0.25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2.75" customHeight="1" x14ac:dyDescent="0.25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2.75" customHeight="1" x14ac:dyDescent="0.25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2.75" customHeight="1" x14ac:dyDescent="0.25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2.75" customHeight="1" x14ac:dyDescent="0.25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2.75" customHeight="1" x14ac:dyDescent="0.25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2.75" customHeight="1" x14ac:dyDescent="0.25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2.75" customHeight="1" x14ac:dyDescent="0.25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2.75" customHeight="1" x14ac:dyDescent="0.25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2.75" customHeight="1" x14ac:dyDescent="0.2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2.75" customHeight="1" x14ac:dyDescent="0.25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2.75" customHeight="1" x14ac:dyDescent="0.25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2.75" customHeight="1" x14ac:dyDescent="0.25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2.75" customHeight="1" x14ac:dyDescent="0.25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2.75" customHeight="1" x14ac:dyDescent="0.25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2.75" customHeight="1" x14ac:dyDescent="0.25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2.75" customHeight="1" x14ac:dyDescent="0.25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2.75" customHeight="1" x14ac:dyDescent="0.25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2.75" customHeight="1" x14ac:dyDescent="0.25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2.75" customHeight="1" x14ac:dyDescent="0.2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2.75" customHeight="1" x14ac:dyDescent="0.25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2.75" customHeight="1" x14ac:dyDescent="0.25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2.75" customHeight="1" x14ac:dyDescent="0.25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2.75" customHeight="1" x14ac:dyDescent="0.25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2.75" customHeight="1" x14ac:dyDescent="0.25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2.75" customHeight="1" x14ac:dyDescent="0.25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2.75" customHeight="1" x14ac:dyDescent="0.25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2.75" customHeight="1" x14ac:dyDescent="0.25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2.75" customHeight="1" x14ac:dyDescent="0.25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2.75" customHeight="1" x14ac:dyDescent="0.2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2.75" customHeight="1" x14ac:dyDescent="0.25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2.75" customHeight="1" x14ac:dyDescent="0.25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2.75" customHeight="1" x14ac:dyDescent="0.25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2.75" customHeight="1" x14ac:dyDescent="0.25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2.75" customHeight="1" x14ac:dyDescent="0.25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2.75" customHeight="1" x14ac:dyDescent="0.25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2.75" customHeight="1" x14ac:dyDescent="0.25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2.75" customHeight="1" x14ac:dyDescent="0.25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2.75" customHeight="1" x14ac:dyDescent="0.25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2.75" customHeight="1" x14ac:dyDescent="0.2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2.75" customHeight="1" x14ac:dyDescent="0.25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2.75" customHeight="1" x14ac:dyDescent="0.25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2.75" customHeight="1" x14ac:dyDescent="0.25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2.75" customHeight="1" x14ac:dyDescent="0.25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2.75" customHeight="1" x14ac:dyDescent="0.25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2.75" customHeight="1" x14ac:dyDescent="0.25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2.75" customHeight="1" x14ac:dyDescent="0.25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2.75" customHeight="1" x14ac:dyDescent="0.25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2.75" customHeight="1" x14ac:dyDescent="0.25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2.75" customHeight="1" x14ac:dyDescent="0.2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2.75" customHeight="1" x14ac:dyDescent="0.25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2.75" customHeight="1" x14ac:dyDescent="0.25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2.75" customHeight="1" x14ac:dyDescent="0.25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2.75" customHeight="1" x14ac:dyDescent="0.25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2.75" customHeight="1" x14ac:dyDescent="0.25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2.75" customHeight="1" x14ac:dyDescent="0.25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2.75" customHeight="1" x14ac:dyDescent="0.25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2.75" customHeight="1" x14ac:dyDescent="0.25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2.75" customHeight="1" x14ac:dyDescent="0.25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2.75" customHeight="1" x14ac:dyDescent="0.2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2.75" customHeight="1" x14ac:dyDescent="0.25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2.75" customHeight="1" x14ac:dyDescent="0.25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2.75" customHeight="1" x14ac:dyDescent="0.25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2.75" customHeight="1" x14ac:dyDescent="0.25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2.75" customHeight="1" x14ac:dyDescent="0.25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2.75" customHeight="1" x14ac:dyDescent="0.25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2.75" customHeight="1" x14ac:dyDescent="0.25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2.75" customHeight="1" x14ac:dyDescent="0.25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2.75" customHeight="1" x14ac:dyDescent="0.25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2.75" customHeight="1" x14ac:dyDescent="0.2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2.75" customHeight="1" x14ac:dyDescent="0.25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2.75" customHeight="1" x14ac:dyDescent="0.25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2.75" customHeight="1" x14ac:dyDescent="0.25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2.75" customHeight="1" x14ac:dyDescent="0.25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2.75" customHeight="1" x14ac:dyDescent="0.25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2.75" customHeight="1" x14ac:dyDescent="0.25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2.75" customHeight="1" x14ac:dyDescent="0.25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2.75" customHeight="1" x14ac:dyDescent="0.25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2.75" customHeight="1" x14ac:dyDescent="0.25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2.75" customHeight="1" x14ac:dyDescent="0.2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2.75" customHeight="1" x14ac:dyDescent="0.25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2.75" customHeight="1" x14ac:dyDescent="0.25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2.75" customHeight="1" x14ac:dyDescent="0.25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2.75" customHeight="1" x14ac:dyDescent="0.25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2.75" customHeight="1" x14ac:dyDescent="0.25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2.75" customHeight="1" x14ac:dyDescent="0.25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2.75" customHeight="1" x14ac:dyDescent="0.25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2.75" customHeight="1" x14ac:dyDescent="0.25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2.75" customHeight="1" x14ac:dyDescent="0.25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2.75" customHeight="1" x14ac:dyDescent="0.2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2.75" customHeight="1" x14ac:dyDescent="0.25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2.75" customHeight="1" x14ac:dyDescent="0.25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2.75" customHeight="1" x14ac:dyDescent="0.25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2.75" customHeight="1" x14ac:dyDescent="0.25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2.75" customHeight="1" x14ac:dyDescent="0.25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2.75" customHeight="1" x14ac:dyDescent="0.25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2.75" customHeight="1" x14ac:dyDescent="0.25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2.75" customHeight="1" x14ac:dyDescent="0.25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2.75" customHeight="1" x14ac:dyDescent="0.25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2.75" customHeight="1" x14ac:dyDescent="0.2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2.75" customHeight="1" x14ac:dyDescent="0.25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2.75" customHeight="1" x14ac:dyDescent="0.25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2.75" customHeight="1" x14ac:dyDescent="0.25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2.75" customHeight="1" x14ac:dyDescent="0.25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2.75" customHeight="1" x14ac:dyDescent="0.25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2.75" customHeight="1" x14ac:dyDescent="0.25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2.75" customHeight="1" x14ac:dyDescent="0.25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2.75" customHeight="1" x14ac:dyDescent="0.25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2.75" customHeight="1" x14ac:dyDescent="0.25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2.75" customHeight="1" x14ac:dyDescent="0.2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2.75" customHeight="1" x14ac:dyDescent="0.25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2.75" customHeight="1" x14ac:dyDescent="0.25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2.75" customHeight="1" x14ac:dyDescent="0.25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2.75" customHeight="1" x14ac:dyDescent="0.25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2.75" customHeight="1" x14ac:dyDescent="0.25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2.75" customHeight="1" x14ac:dyDescent="0.25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2.75" customHeight="1" x14ac:dyDescent="0.25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2.75" customHeight="1" x14ac:dyDescent="0.25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2.75" customHeight="1" x14ac:dyDescent="0.25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2.75" customHeight="1" x14ac:dyDescent="0.2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2.75" customHeight="1" x14ac:dyDescent="0.25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2.75" customHeight="1" x14ac:dyDescent="0.25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2.75" customHeight="1" x14ac:dyDescent="0.25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2.75" customHeight="1" x14ac:dyDescent="0.25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2.75" customHeight="1" x14ac:dyDescent="0.25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2.75" customHeight="1" x14ac:dyDescent="0.25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2.75" customHeight="1" x14ac:dyDescent="0.25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2.75" customHeight="1" x14ac:dyDescent="0.25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2.75" customHeight="1" x14ac:dyDescent="0.25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2.75" customHeight="1" x14ac:dyDescent="0.2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2.75" customHeight="1" x14ac:dyDescent="0.25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2.75" customHeight="1" x14ac:dyDescent="0.25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2.75" customHeight="1" x14ac:dyDescent="0.25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2.75" customHeight="1" x14ac:dyDescent="0.25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2.75" customHeight="1" x14ac:dyDescent="0.25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2.75" customHeight="1" x14ac:dyDescent="0.25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2.75" customHeight="1" x14ac:dyDescent="0.25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2.75" customHeight="1" x14ac:dyDescent="0.25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2.75" customHeight="1" x14ac:dyDescent="0.25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2.75" customHeight="1" x14ac:dyDescent="0.2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2.75" customHeight="1" x14ac:dyDescent="0.25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2.75" customHeight="1" x14ac:dyDescent="0.25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2.75" customHeight="1" x14ac:dyDescent="0.25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2.75" customHeight="1" x14ac:dyDescent="0.25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2.75" customHeight="1" x14ac:dyDescent="0.25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2.75" customHeight="1" x14ac:dyDescent="0.25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2.75" customHeight="1" x14ac:dyDescent="0.25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2.75" customHeight="1" x14ac:dyDescent="0.25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2.75" customHeight="1" x14ac:dyDescent="0.25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2.75" customHeight="1" x14ac:dyDescent="0.2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2.75" customHeight="1" x14ac:dyDescent="0.25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2.75" customHeight="1" x14ac:dyDescent="0.25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2.75" customHeight="1" x14ac:dyDescent="0.25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2.75" customHeight="1" x14ac:dyDescent="0.25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2.75" customHeight="1" x14ac:dyDescent="0.25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2.75" customHeight="1" x14ac:dyDescent="0.25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2.75" customHeight="1" x14ac:dyDescent="0.25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2.75" customHeight="1" x14ac:dyDescent="0.25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2.75" customHeight="1" x14ac:dyDescent="0.25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2.75" customHeight="1" x14ac:dyDescent="0.2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2.75" customHeight="1" x14ac:dyDescent="0.25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2.75" customHeight="1" x14ac:dyDescent="0.25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2.75" customHeight="1" x14ac:dyDescent="0.25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2.75" customHeight="1" x14ac:dyDescent="0.25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2.75" customHeight="1" x14ac:dyDescent="0.25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2.75" customHeight="1" x14ac:dyDescent="0.25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2.75" customHeight="1" x14ac:dyDescent="0.25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2.75" customHeight="1" x14ac:dyDescent="0.25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2.75" customHeight="1" x14ac:dyDescent="0.25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2.75" customHeight="1" x14ac:dyDescent="0.2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2.75" customHeight="1" x14ac:dyDescent="0.25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2.75" customHeight="1" x14ac:dyDescent="0.25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2.75" customHeight="1" x14ac:dyDescent="0.25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2.75" customHeight="1" x14ac:dyDescent="0.25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2.75" customHeight="1" x14ac:dyDescent="0.25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2.75" customHeight="1" x14ac:dyDescent="0.25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2.75" customHeight="1" x14ac:dyDescent="0.25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2.75" customHeight="1" x14ac:dyDescent="0.25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2.75" customHeight="1" x14ac:dyDescent="0.25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2.75" customHeight="1" x14ac:dyDescent="0.2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2.75" customHeight="1" x14ac:dyDescent="0.25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2.75" customHeight="1" x14ac:dyDescent="0.25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2.75" customHeight="1" x14ac:dyDescent="0.25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2.75" customHeight="1" x14ac:dyDescent="0.25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2.75" customHeight="1" x14ac:dyDescent="0.25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2.75" customHeight="1" x14ac:dyDescent="0.25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2.75" customHeight="1" x14ac:dyDescent="0.25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2.75" customHeight="1" x14ac:dyDescent="0.25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2.75" customHeight="1" x14ac:dyDescent="0.25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2.75" customHeight="1" x14ac:dyDescent="0.2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2.75" customHeight="1" x14ac:dyDescent="0.25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2.75" customHeight="1" x14ac:dyDescent="0.25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2.75" customHeight="1" x14ac:dyDescent="0.25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2.75" customHeight="1" x14ac:dyDescent="0.25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2.75" customHeight="1" x14ac:dyDescent="0.25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2.75" customHeight="1" x14ac:dyDescent="0.25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2.75" customHeight="1" x14ac:dyDescent="0.25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2.75" customHeight="1" x14ac:dyDescent="0.25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2.75" customHeight="1" x14ac:dyDescent="0.25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2.75" customHeight="1" x14ac:dyDescent="0.2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2.75" customHeight="1" x14ac:dyDescent="0.25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2.75" customHeight="1" x14ac:dyDescent="0.25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2.75" customHeight="1" x14ac:dyDescent="0.25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2.75" customHeight="1" x14ac:dyDescent="0.25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2.75" customHeight="1" x14ac:dyDescent="0.25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2.75" customHeight="1" x14ac:dyDescent="0.25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2.75" customHeight="1" x14ac:dyDescent="0.25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2.75" customHeight="1" x14ac:dyDescent="0.25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2.75" customHeight="1" x14ac:dyDescent="0.25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2.75" customHeight="1" x14ac:dyDescent="0.2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2.75" customHeight="1" x14ac:dyDescent="0.25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2.75" customHeight="1" x14ac:dyDescent="0.25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2.75" customHeight="1" x14ac:dyDescent="0.25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2.75" customHeight="1" x14ac:dyDescent="0.25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2.75" customHeight="1" x14ac:dyDescent="0.25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2.75" customHeight="1" x14ac:dyDescent="0.25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2.75" customHeight="1" x14ac:dyDescent="0.25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2.75" customHeight="1" x14ac:dyDescent="0.25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2.75" customHeight="1" x14ac:dyDescent="0.25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2.75" customHeight="1" x14ac:dyDescent="0.2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2.75" customHeight="1" x14ac:dyDescent="0.25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2.75" customHeight="1" x14ac:dyDescent="0.25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2.75" customHeight="1" x14ac:dyDescent="0.25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2.75" customHeight="1" x14ac:dyDescent="0.25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2.75" customHeight="1" x14ac:dyDescent="0.25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2.75" customHeight="1" x14ac:dyDescent="0.25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2.75" customHeight="1" x14ac:dyDescent="0.25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2.75" customHeight="1" x14ac:dyDescent="0.25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2.75" customHeight="1" x14ac:dyDescent="0.25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2.75" customHeight="1" x14ac:dyDescent="0.2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2.75" customHeight="1" x14ac:dyDescent="0.25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2.75" customHeight="1" x14ac:dyDescent="0.25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2.75" customHeight="1" x14ac:dyDescent="0.25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2.75" customHeight="1" x14ac:dyDescent="0.25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2.75" customHeight="1" x14ac:dyDescent="0.25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2.75" customHeight="1" x14ac:dyDescent="0.25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2.75" customHeight="1" x14ac:dyDescent="0.25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2.75" customHeight="1" x14ac:dyDescent="0.25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2.75" customHeight="1" x14ac:dyDescent="0.25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2.75" customHeight="1" x14ac:dyDescent="0.2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2.75" customHeight="1" x14ac:dyDescent="0.25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2.75" customHeight="1" x14ac:dyDescent="0.25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2.75" customHeight="1" x14ac:dyDescent="0.25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2.75" customHeight="1" x14ac:dyDescent="0.25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2.75" customHeight="1" x14ac:dyDescent="0.25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2.75" customHeight="1" x14ac:dyDescent="0.25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2.75" customHeight="1" x14ac:dyDescent="0.25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2.75" customHeight="1" x14ac:dyDescent="0.25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2.75" customHeight="1" x14ac:dyDescent="0.25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2.75" customHeight="1" x14ac:dyDescent="0.2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2.75" customHeight="1" x14ac:dyDescent="0.25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2.75" customHeight="1" x14ac:dyDescent="0.25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2.75" customHeight="1" x14ac:dyDescent="0.25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2.75" customHeight="1" x14ac:dyDescent="0.25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2.75" customHeight="1" x14ac:dyDescent="0.25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2.75" customHeight="1" x14ac:dyDescent="0.25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2.75" customHeight="1" x14ac:dyDescent="0.25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2.75" customHeight="1" x14ac:dyDescent="0.25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2.75" customHeight="1" x14ac:dyDescent="0.25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2.75" customHeight="1" x14ac:dyDescent="0.2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2.75" customHeight="1" x14ac:dyDescent="0.25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2.75" customHeight="1" x14ac:dyDescent="0.25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2.75" customHeight="1" x14ac:dyDescent="0.25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2.75" customHeight="1" x14ac:dyDescent="0.25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2.75" customHeight="1" x14ac:dyDescent="0.25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2.75" customHeight="1" x14ac:dyDescent="0.25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2.75" customHeight="1" x14ac:dyDescent="0.25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2.75" customHeight="1" x14ac:dyDescent="0.25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2.75" customHeight="1" x14ac:dyDescent="0.25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2.75" customHeight="1" x14ac:dyDescent="0.2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2.75" customHeight="1" x14ac:dyDescent="0.25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2.75" customHeight="1" x14ac:dyDescent="0.25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2.75" customHeight="1" x14ac:dyDescent="0.25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2.75" customHeight="1" x14ac:dyDescent="0.25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2.75" customHeight="1" x14ac:dyDescent="0.25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2.75" customHeight="1" x14ac:dyDescent="0.25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2.75" customHeight="1" x14ac:dyDescent="0.25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2.75" customHeight="1" x14ac:dyDescent="0.25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2.75" customHeight="1" x14ac:dyDescent="0.25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2.75" customHeight="1" x14ac:dyDescent="0.2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2.75" customHeight="1" x14ac:dyDescent="0.25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2.75" customHeight="1" x14ac:dyDescent="0.25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2.75" customHeight="1" x14ac:dyDescent="0.25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2.75" customHeight="1" x14ac:dyDescent="0.25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2.75" customHeight="1" x14ac:dyDescent="0.25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2.75" customHeight="1" x14ac:dyDescent="0.25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2.75" customHeight="1" x14ac:dyDescent="0.25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2.75" customHeight="1" x14ac:dyDescent="0.25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2.75" customHeight="1" x14ac:dyDescent="0.25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2.75" customHeight="1" x14ac:dyDescent="0.2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2.75" customHeight="1" x14ac:dyDescent="0.25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2.75" customHeight="1" x14ac:dyDescent="0.25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2.75" customHeight="1" x14ac:dyDescent="0.25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2.75" customHeight="1" x14ac:dyDescent="0.25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2.75" customHeight="1" x14ac:dyDescent="0.25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2.75" customHeight="1" x14ac:dyDescent="0.25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2.75" customHeight="1" x14ac:dyDescent="0.25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2.75" customHeight="1" x14ac:dyDescent="0.25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2.75" customHeight="1" x14ac:dyDescent="0.25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2.75" customHeight="1" x14ac:dyDescent="0.2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2.75" customHeight="1" x14ac:dyDescent="0.25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2.75" customHeight="1" x14ac:dyDescent="0.25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2.75" customHeight="1" x14ac:dyDescent="0.25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2.75" customHeight="1" x14ac:dyDescent="0.25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2.75" customHeight="1" x14ac:dyDescent="0.25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2.75" customHeight="1" x14ac:dyDescent="0.25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2.75" customHeight="1" x14ac:dyDescent="0.25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2.75" customHeight="1" x14ac:dyDescent="0.25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2.75" customHeight="1" x14ac:dyDescent="0.25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2.75" customHeight="1" x14ac:dyDescent="0.2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2.75" customHeight="1" x14ac:dyDescent="0.25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2.75" customHeight="1" x14ac:dyDescent="0.25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2.75" customHeight="1" x14ac:dyDescent="0.25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2.75" customHeight="1" x14ac:dyDescent="0.25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2.75" customHeight="1" x14ac:dyDescent="0.25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2.75" customHeight="1" x14ac:dyDescent="0.25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2.75" customHeight="1" x14ac:dyDescent="0.25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2.75" customHeight="1" x14ac:dyDescent="0.25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2.75" customHeight="1" x14ac:dyDescent="0.25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2.75" customHeight="1" x14ac:dyDescent="0.2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2.75" customHeight="1" x14ac:dyDescent="0.25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2.75" customHeight="1" x14ac:dyDescent="0.25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2.75" customHeight="1" x14ac:dyDescent="0.25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2.75" customHeight="1" x14ac:dyDescent="0.25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2.75" customHeight="1" x14ac:dyDescent="0.25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2.75" customHeight="1" x14ac:dyDescent="0.25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2.75" customHeight="1" x14ac:dyDescent="0.25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2.75" customHeight="1" x14ac:dyDescent="0.25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2.75" customHeight="1" x14ac:dyDescent="0.25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2.75" customHeight="1" x14ac:dyDescent="0.2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2.75" customHeight="1" x14ac:dyDescent="0.25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2.75" customHeight="1" x14ac:dyDescent="0.25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2.75" customHeight="1" x14ac:dyDescent="0.25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2.75" customHeight="1" x14ac:dyDescent="0.25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2.75" customHeight="1" x14ac:dyDescent="0.25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2.75" customHeight="1" x14ac:dyDescent="0.25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2.75" customHeight="1" x14ac:dyDescent="0.25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2.75" customHeight="1" x14ac:dyDescent="0.25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2.75" customHeight="1" x14ac:dyDescent="0.25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2.75" customHeight="1" x14ac:dyDescent="0.2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2.75" customHeight="1" x14ac:dyDescent="0.25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2.75" customHeight="1" x14ac:dyDescent="0.25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2.75" customHeight="1" x14ac:dyDescent="0.25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2.75" customHeight="1" x14ac:dyDescent="0.25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2.75" customHeight="1" x14ac:dyDescent="0.25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2.75" customHeight="1" x14ac:dyDescent="0.25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2.75" customHeight="1" x14ac:dyDescent="0.25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2.75" customHeight="1" x14ac:dyDescent="0.25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2.75" customHeight="1" x14ac:dyDescent="0.25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2.75" customHeight="1" x14ac:dyDescent="0.2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2.75" customHeight="1" x14ac:dyDescent="0.25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2.75" customHeight="1" x14ac:dyDescent="0.25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2.75" customHeight="1" x14ac:dyDescent="0.25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2.75" customHeight="1" x14ac:dyDescent="0.25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2.75" customHeight="1" x14ac:dyDescent="0.25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2.75" customHeight="1" x14ac:dyDescent="0.25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2.75" customHeight="1" x14ac:dyDescent="0.25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2.75" customHeight="1" x14ac:dyDescent="0.25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2.75" customHeight="1" x14ac:dyDescent="0.25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2.75" customHeight="1" x14ac:dyDescent="0.2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2.75" customHeight="1" x14ac:dyDescent="0.25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2.75" customHeight="1" x14ac:dyDescent="0.25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2.75" customHeight="1" x14ac:dyDescent="0.25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2.75" customHeight="1" x14ac:dyDescent="0.25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2.75" customHeight="1" x14ac:dyDescent="0.25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2.75" customHeight="1" x14ac:dyDescent="0.25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2.75" customHeight="1" x14ac:dyDescent="0.25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2.75" customHeight="1" x14ac:dyDescent="0.25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2.75" customHeight="1" x14ac:dyDescent="0.25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2.75" customHeight="1" x14ac:dyDescent="0.2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2.75" customHeight="1" x14ac:dyDescent="0.25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2.75" customHeight="1" x14ac:dyDescent="0.25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2.75" customHeight="1" x14ac:dyDescent="0.25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2.75" customHeight="1" x14ac:dyDescent="0.25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2.75" customHeight="1" x14ac:dyDescent="0.25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2.75" customHeight="1" x14ac:dyDescent="0.25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2.75" customHeight="1" x14ac:dyDescent="0.25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2.75" customHeight="1" x14ac:dyDescent="0.25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2.75" customHeight="1" x14ac:dyDescent="0.25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2.75" customHeight="1" x14ac:dyDescent="0.2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2.75" customHeight="1" x14ac:dyDescent="0.25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2.75" customHeight="1" x14ac:dyDescent="0.25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2.75" customHeight="1" x14ac:dyDescent="0.25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2.75" customHeight="1" x14ac:dyDescent="0.25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2.75" customHeight="1" x14ac:dyDescent="0.25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2.75" customHeight="1" x14ac:dyDescent="0.25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2.75" customHeight="1" x14ac:dyDescent="0.25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2.75" customHeight="1" x14ac:dyDescent="0.25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2.75" customHeight="1" x14ac:dyDescent="0.25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2.75" customHeight="1" x14ac:dyDescent="0.2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2.75" customHeight="1" x14ac:dyDescent="0.25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2.75" customHeight="1" x14ac:dyDescent="0.25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2.75" customHeight="1" x14ac:dyDescent="0.25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2.75" customHeight="1" x14ac:dyDescent="0.25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2.75" customHeight="1" x14ac:dyDescent="0.25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2.75" customHeight="1" x14ac:dyDescent="0.25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2.75" customHeight="1" x14ac:dyDescent="0.25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2.75" customHeight="1" x14ac:dyDescent="0.25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2.75" customHeight="1" x14ac:dyDescent="0.25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2.75" customHeight="1" x14ac:dyDescent="0.2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2.75" customHeight="1" x14ac:dyDescent="0.25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2.75" customHeight="1" x14ac:dyDescent="0.25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2.75" customHeight="1" x14ac:dyDescent="0.25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2.75" customHeight="1" x14ac:dyDescent="0.25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2.75" customHeight="1" x14ac:dyDescent="0.25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conditionalFormatting sqref="E8">
    <cfRule type="cellIs" dxfId="2" priority="1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3" operator="lessThan">
      <formula>#REF!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Encerrados</vt:lpstr>
      <vt:lpstr>Contratos Vigentes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2024-06-18T14:42:09Z</cp:lastPrinted>
  <dcterms:created xsi:type="dcterms:W3CDTF">2019-02-08T12:47:48Z</dcterms:created>
  <dcterms:modified xsi:type="dcterms:W3CDTF">2024-12-10T12:10:32Z</dcterms:modified>
</cp:coreProperties>
</file>