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UCC - Unidade de Contratos e Convênios\1 - Supervisão dos Contratos\[LAI] - PLANILHA ENVIADA PARA PUBLICAÇÃO\"/>
    </mc:Choice>
  </mc:AlternateContent>
  <xr:revisionPtr revIDLastSave="0" documentId="13_ncr:1_{97C2C3CB-3A5D-4875-8397-A7E53283D4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atos Encerrados" sheetId="1" r:id="rId1"/>
    <sheet name="Contratos Vigentes" sheetId="2" r:id="rId2"/>
    <sheet name="Plan1" sheetId="5" state="hidden" r:id="rId3"/>
  </sheets>
  <definedNames>
    <definedName name="_xlnm._FilterDatabase" localSheetId="0" hidden="1">'Contratos Encerrados'!$B$9:$R$134</definedName>
    <definedName name="_xlnm._FilterDatabase" localSheetId="1" hidden="1">'Contratos Vigentes'!$B$8:$U$65</definedName>
  </definedNames>
  <calcPr calcId="191029"/>
</workbook>
</file>

<file path=xl/calcChain.xml><?xml version="1.0" encoding="utf-8"?>
<calcChain xmlns="http://schemas.openxmlformats.org/spreadsheetml/2006/main">
  <c r="R35" i="2" l="1"/>
  <c r="K35" i="2"/>
  <c r="R34" i="2"/>
  <c r="K34" i="2"/>
  <c r="R53" i="2"/>
  <c r="G10" i="5" l="1"/>
  <c r="G9" i="5"/>
  <c r="G8" i="5"/>
  <c r="R63" i="2"/>
  <c r="R61" i="2"/>
  <c r="R60" i="2"/>
  <c r="R59" i="2"/>
  <c r="K59" i="2"/>
  <c r="R58" i="2"/>
  <c r="R56" i="2"/>
  <c r="K56" i="2"/>
  <c r="R55" i="2"/>
  <c r="K55" i="2"/>
  <c r="R54" i="2"/>
  <c r="R52" i="2"/>
  <c r="R51" i="2"/>
  <c r="R50" i="2"/>
  <c r="K50" i="2"/>
  <c r="R49" i="2"/>
  <c r="R48" i="2"/>
  <c r="L48" i="2"/>
  <c r="K48" i="2"/>
  <c r="R47" i="2"/>
  <c r="R46" i="2"/>
  <c r="R45" i="2"/>
  <c r="K45" i="2"/>
  <c r="R44" i="2"/>
  <c r="R43" i="2"/>
  <c r="R42" i="2"/>
  <c r="R41" i="2"/>
  <c r="R40" i="2"/>
  <c r="R39" i="2"/>
  <c r="R38" i="2"/>
  <c r="R37" i="2"/>
  <c r="R36" i="2"/>
  <c r="R33" i="2"/>
  <c r="R32" i="2"/>
  <c r="L32" i="2"/>
  <c r="R31" i="2"/>
  <c r="R29" i="2"/>
  <c r="R28" i="2"/>
  <c r="K28" i="2"/>
  <c r="R27" i="2"/>
  <c r="R26" i="2"/>
  <c r="R25" i="2"/>
  <c r="R24" i="2"/>
  <c r="R23" i="2"/>
  <c r="R22" i="2"/>
  <c r="R20" i="2"/>
  <c r="R19" i="2"/>
  <c r="K19" i="2"/>
  <c r="R18" i="2"/>
  <c r="R17" i="2"/>
  <c r="R16" i="2"/>
  <c r="R15" i="2"/>
  <c r="R14" i="2"/>
  <c r="R13" i="2"/>
  <c r="R12" i="2"/>
  <c r="R11" i="2"/>
  <c r="R10" i="2"/>
  <c r="L10" i="2"/>
  <c r="K10" i="2"/>
  <c r="R9" i="2"/>
  <c r="R57" i="2"/>
  <c r="K57" i="2"/>
  <c r="R159" i="1"/>
  <c r="L159" i="1"/>
  <c r="R158" i="1"/>
  <c r="R157" i="1"/>
  <c r="L157" i="1"/>
  <c r="R156" i="1"/>
  <c r="R155" i="1"/>
  <c r="R154" i="1"/>
  <c r="R153" i="1"/>
  <c r="L153" i="1"/>
  <c r="R152" i="1"/>
  <c r="R151" i="1"/>
  <c r="R150" i="1"/>
  <c r="R149" i="1"/>
  <c r="R148" i="1"/>
  <c r="R147" i="1"/>
  <c r="R145" i="1"/>
  <c r="L145" i="1"/>
  <c r="R144" i="1"/>
  <c r="R143" i="1"/>
  <c r="R142" i="1"/>
  <c r="L142" i="1"/>
  <c r="R141" i="1"/>
  <c r="R140" i="1"/>
  <c r="R139" i="1"/>
  <c r="R138" i="1"/>
  <c r="R137" i="1"/>
  <c r="R134" i="1"/>
  <c r="K134" i="1"/>
  <c r="R133" i="1"/>
  <c r="R132" i="1"/>
  <c r="R129" i="1"/>
  <c r="R128" i="1"/>
  <c r="K128" i="1"/>
  <c r="R127" i="1"/>
  <c r="R126" i="1"/>
  <c r="R125" i="1"/>
  <c r="L125" i="1"/>
  <c r="K124" i="1"/>
  <c r="R120" i="1"/>
  <c r="R118" i="1"/>
  <c r="R117" i="1"/>
  <c r="R116" i="1"/>
  <c r="R115" i="1"/>
  <c r="L115" i="1"/>
  <c r="R114" i="1"/>
  <c r="R113" i="1"/>
  <c r="O110" i="1"/>
  <c r="I110" i="1"/>
  <c r="O109" i="1"/>
  <c r="I109" i="1"/>
  <c r="O108" i="1"/>
  <c r="O107" i="1"/>
  <c r="O106" i="1"/>
  <c r="O105" i="1"/>
  <c r="M104" i="1"/>
  <c r="M103" i="1"/>
  <c r="O102" i="1"/>
  <c r="I102" i="1"/>
  <c r="O100" i="1"/>
  <c r="O99" i="1"/>
  <c r="I99" i="1"/>
  <c r="O98" i="1"/>
  <c r="M98" i="1"/>
  <c r="O97" i="1"/>
  <c r="O96" i="1"/>
  <c r="O95" i="1"/>
  <c r="I95" i="1"/>
  <c r="O94" i="1"/>
  <c r="O93" i="1"/>
  <c r="O92" i="1"/>
  <c r="O91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I68" i="1"/>
  <c r="O67" i="1"/>
  <c r="O66" i="1"/>
  <c r="O65" i="1"/>
  <c r="O64" i="1"/>
  <c r="O63" i="1"/>
  <c r="O62" i="1"/>
  <c r="O61" i="1"/>
  <c r="O60" i="1"/>
  <c r="O59" i="1"/>
  <c r="O58" i="1"/>
  <c r="O57" i="1"/>
  <c r="O56" i="1"/>
  <c r="O54" i="1"/>
  <c r="O53" i="1"/>
  <c r="O52" i="1"/>
  <c r="O51" i="1"/>
  <c r="O50" i="1"/>
  <c r="O49" i="1"/>
  <c r="O48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4" i="1"/>
  <c r="O23" i="1"/>
  <c r="O22" i="1"/>
  <c r="O21" i="1"/>
  <c r="O20" i="1"/>
  <c r="O19" i="1"/>
  <c r="H19" i="1"/>
  <c r="O18" i="1"/>
  <c r="H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<sst xmlns="http://schemas.openxmlformats.org/spreadsheetml/2006/main" count="2621" uniqueCount="1635">
  <si>
    <t>DADOS DA CONTRATAÇÃO</t>
  </si>
  <si>
    <t>DADOS FINANCEIRO</t>
  </si>
  <si>
    <t>VIGÊNCIA</t>
  </si>
  <si>
    <t>OUTRAS INFORMAÇÕES</t>
  </si>
  <si>
    <t>ITEM</t>
  </si>
  <si>
    <t>CONTRATO</t>
  </si>
  <si>
    <t>PA</t>
  </si>
  <si>
    <t>PROCEDIMENTO</t>
  </si>
  <si>
    <t>CONTRATADO</t>
  </si>
  <si>
    <t>OBJETO</t>
  </si>
  <si>
    <t>VALOR DO CONTRATO</t>
  </si>
  <si>
    <t>ADITIVO DE VALOR (Acréscimo)</t>
  </si>
  <si>
    <t>PRAZO DE PGTO.</t>
  </si>
  <si>
    <t>FORMA DE PGTO.</t>
  </si>
  <si>
    <t>DATA INÍCIO CONTRATO</t>
  </si>
  <si>
    <t>DATA FINAL CONTRATO-ADITVO</t>
  </si>
  <si>
    <t>STATUS</t>
  </si>
  <si>
    <t>Nº DE MESES</t>
  </si>
  <si>
    <t>FISCAL DO CONTRATO FORMALIZAÇÃO</t>
  </si>
  <si>
    <t>PUBLICAÇÃO NO D.O.U.</t>
  </si>
  <si>
    <t>INFROMAÇÕES ADICIONAIS</t>
  </si>
  <si>
    <t>020/2019</t>
  </si>
  <si>
    <t>158/2019</t>
  </si>
  <si>
    <t>DISP 07/2019</t>
  </si>
  <si>
    <t>Carlos Pereira Boa Sorte</t>
  </si>
  <si>
    <t>Fornecimento de Água Mineral para subseção de Guanambi</t>
  </si>
  <si>
    <t>Até 10 dias úteis após apresentação da Nota Fiscal</t>
  </si>
  <si>
    <t>Depósito</t>
  </si>
  <si>
    <t>Encerrado</t>
  </si>
  <si>
    <t>Gildelson Silva          (Portaria nº 024/2020)</t>
  </si>
  <si>
    <t>001/2019</t>
  </si>
  <si>
    <t>321/2018</t>
  </si>
  <si>
    <t>PE 027/2018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</si>
  <si>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</si>
  <si>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</si>
  <si>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</si>
  <si>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</si>
  <si>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</si>
  <si>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</si>
  <si>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</si>
  <si>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DISP 018/2018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</si>
  <si>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</si>
  <si>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</si>
  <si>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</si>
  <si>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</si>
  <si>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</si>
  <si>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</si>
  <si>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DISP 031/2017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</si>
  <si>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</si>
  <si>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</si>
  <si>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</si>
  <si>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</si>
  <si>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</si>
  <si>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</si>
  <si>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DISP 038/2017</t>
  </si>
  <si>
    <t>Comercial de Combustível e Transportadoras OÄSIS Ltda</t>
  </si>
  <si>
    <t>Aluguel Subseção de Paulo Afonso</t>
  </si>
  <si>
    <t>010/2019</t>
  </si>
  <si>
    <t>035/2019</t>
  </si>
  <si>
    <t>PE nº 02/2019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</si>
  <si>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</si>
  <si>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</si>
  <si>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</si>
  <si>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</si>
  <si>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</si>
  <si>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</si>
  <si>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PE 011/2018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</si>
  <si>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</si>
  <si>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</si>
  <si>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</si>
  <si>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</si>
  <si>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</si>
  <si>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007/18</t>
  </si>
  <si>
    <t>PE 014/2018</t>
  </si>
  <si>
    <t>GFORT</t>
  </si>
  <si>
    <t>Manutenção relógio de ponto</t>
  </si>
  <si>
    <t>Zenilde Batista     (Portaria nº 612/2018)</t>
  </si>
  <si>
    <t>Em: 05/09/2018   Edição: 172</t>
  </si>
  <si>
    <t>027/18</t>
  </si>
  <si>
    <t>PE 016/2018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</si>
  <si>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</si>
  <si>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</si>
  <si>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</si>
  <si>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</si>
  <si>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</si>
  <si>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</si>
  <si>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PE 013/2018</t>
  </si>
  <si>
    <t>MAAX
SOLUTIONS COMERCIO E SERVIÇOS EM INFORMÁTICA</t>
  </si>
  <si>
    <t>suprimentos de informática, aparelhos telefônicos, utensílios diversos (lotes II e III)</t>
  </si>
  <si>
    <t>Davi Amorim             (Portaria nº 606/2018)</t>
  </si>
  <si>
    <t>Em: 06/11/2018  Edição: 213</t>
  </si>
  <si>
    <t>021/2019</t>
  </si>
  <si>
    <t>188/2019</t>
  </si>
  <si>
    <t>PE 015/2019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</si>
  <si>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</si>
  <si>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</si>
  <si>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</si>
  <si>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</si>
  <si>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</si>
  <si>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</si>
  <si>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 (IV)</t>
  </si>
  <si>
    <t>Cláudio Rocha      (Portaria nº 605/2018)</t>
  </si>
  <si>
    <t>063/17</t>
  </si>
  <si>
    <t>093/17</t>
  </si>
  <si>
    <t>PE 47/2017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</si>
  <si>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</si>
  <si>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</si>
  <si>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</si>
  <si>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</si>
  <si>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</si>
  <si>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</si>
  <si>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DISP 006/2019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</si>
  <si>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</si>
  <si>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</si>
  <si>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</si>
  <si>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</si>
  <si>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</si>
  <si>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</si>
  <si>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</si>
  <si>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PE 030/2017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</si>
  <si>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</si>
  <si>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</si>
  <si>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</si>
  <si>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</si>
  <si>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</si>
  <si>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</si>
  <si>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PE 009/2019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</si>
  <si>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</si>
  <si>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</si>
  <si>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</si>
  <si>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</si>
  <si>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</si>
  <si>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</si>
  <si>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PE 007/2019</t>
  </si>
  <si>
    <t>UES Papelaria (Alimentos)</t>
  </si>
  <si>
    <t>Fornecimento de Alimentos</t>
  </si>
  <si>
    <t>Wilmar Marques  (Portaria nº 992/2019)</t>
  </si>
  <si>
    <t>Em: 22/07/2019                         Edição: 139</t>
  </si>
  <si>
    <t>PE 008/2019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</si>
  <si>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</si>
  <si>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</si>
  <si>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</si>
  <si>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</si>
  <si>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</si>
  <si>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PE 023/2018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</si>
  <si>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</si>
  <si>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</si>
  <si>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</si>
  <si>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</si>
  <si>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</si>
  <si>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</si>
  <si>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INEX 011/2019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</si>
  <si>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</si>
  <si>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</si>
  <si>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</si>
  <si>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</si>
  <si>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</si>
  <si>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</si>
  <si>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DISP 011/2019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</si>
  <si>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</si>
  <si>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</si>
  <si>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</si>
  <si>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</si>
  <si>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</si>
  <si>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</si>
  <si>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>PE 06/2018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</si>
  <si>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</si>
  <si>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</si>
  <si>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</si>
  <si>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</si>
  <si>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</si>
  <si>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</si>
  <si>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DISP 039/2017</t>
  </si>
  <si>
    <t>MICKS</t>
  </si>
  <si>
    <t>Link dados - Guanambi</t>
  </si>
  <si>
    <t>Boleto Bancário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</si>
  <si>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</si>
  <si>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</si>
  <si>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</si>
  <si>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</si>
  <si>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</si>
  <si>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>DISP 001/2019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</si>
  <si>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</si>
  <si>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</si>
  <si>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</si>
  <si>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</si>
  <si>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</si>
  <si>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</si>
  <si>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</si>
  <si>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DISP 016/2015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</si>
  <si>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</si>
  <si>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</si>
  <si>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</si>
  <si>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</si>
  <si>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</si>
  <si>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</si>
  <si>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PE 019/2018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</si>
  <si>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</si>
  <si>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</si>
  <si>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</si>
  <si>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</si>
  <si>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</si>
  <si>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</si>
  <si>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</si>
  <si>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PE 029/2018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</si>
  <si>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</si>
  <si>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</si>
  <si>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</si>
  <si>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</si>
  <si>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</si>
  <si>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</si>
  <si>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DISP 004/2018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</si>
  <si>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</si>
  <si>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</si>
  <si>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</si>
  <si>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</si>
  <si>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</si>
  <si>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</si>
  <si>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DISP 040/2017</t>
  </si>
  <si>
    <t>Regina Ferreira de Almeida</t>
  </si>
  <si>
    <t>Aluguel Subseção de Jequié</t>
  </si>
  <si>
    <t>Rescisão antecipada em 03.07.2020</t>
  </si>
  <si>
    <t>020/2015</t>
  </si>
  <si>
    <t>035/2015</t>
  </si>
  <si>
    <t>DISP 023/2015</t>
  </si>
  <si>
    <t>Maria Jose Meireles Maia</t>
  </si>
  <si>
    <t>Aluguel Subseção de Juazeiro</t>
  </si>
  <si>
    <t>4º Aditivo</t>
  </si>
  <si>
    <t>Solicitar informações à CPL</t>
  </si>
  <si>
    <t>Em 08.06.2020 iniciada tramitação de nova contratação.</t>
  </si>
  <si>
    <t>PE 02/2019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</si>
  <si>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</si>
  <si>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</si>
  <si>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Contrato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</si>
  <si>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</si>
  <si>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</si>
  <si>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</si>
  <si>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</si>
  <si>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</si>
  <si>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</si>
  <si>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</si>
  <si>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PE 010/2019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</si>
  <si>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</si>
  <si>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</si>
  <si>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</si>
  <si>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</si>
  <si>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</si>
  <si>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</si>
  <si>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</si>
  <si>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PE 045/2015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</si>
  <si>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</si>
  <si>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</si>
  <si>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</si>
  <si>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</si>
  <si>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</si>
  <si>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</si>
  <si>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</si>
  <si>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</si>
  <si>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PE 012/2019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</si>
  <si>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</si>
  <si>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</si>
  <si>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</si>
  <si>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</si>
  <si>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</si>
  <si>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</si>
  <si>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</si>
  <si>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PE 018/2017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</si>
  <si>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</si>
  <si>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</si>
  <si>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</si>
  <si>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</si>
  <si>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</si>
  <si>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</si>
  <si>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>PE 013/2019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</si>
  <si>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</si>
  <si>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</si>
  <si>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</si>
  <si>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</si>
  <si>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</si>
  <si>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</si>
  <si>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</si>
  <si>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PE 019/2019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</si>
  <si>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</si>
  <si>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</si>
  <si>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</si>
  <si>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</si>
  <si>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</si>
  <si>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</si>
  <si>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</si>
  <si>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PE 020/2019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</si>
  <si>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</si>
  <si>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</si>
  <si>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</si>
  <si>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</si>
  <si>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</si>
  <si>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</si>
  <si>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</si>
  <si>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</si>
  <si>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</si>
  <si>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</si>
  <si>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</si>
  <si>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</si>
  <si>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</si>
  <si>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</si>
  <si>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</si>
  <si>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</si>
  <si>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</si>
  <si>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</si>
  <si>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</si>
  <si>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</si>
  <si>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</si>
  <si>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</si>
  <si>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</si>
  <si>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166/2018</t>
  </si>
  <si>
    <t>PE 034/2018</t>
  </si>
  <si>
    <t>ALGAR Soluções</t>
  </si>
  <si>
    <t>Link de internet dedicado - Sede (Principal)</t>
  </si>
  <si>
    <t>1º Aditivo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</si>
  <si>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</si>
  <si>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</si>
  <si>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</si>
  <si>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</si>
  <si>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</si>
  <si>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INEX 05/2019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</si>
  <si>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</si>
  <si>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</si>
  <si>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</si>
  <si>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</si>
  <si>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</si>
  <si>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</si>
  <si>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</si>
  <si>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DISP 10/2020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</si>
  <si>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</si>
  <si>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</si>
  <si>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</si>
  <si>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</si>
  <si>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</si>
  <si>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</si>
  <si>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</si>
  <si>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PE nº 022/2018</t>
  </si>
  <si>
    <t>WM Engenharia</t>
  </si>
  <si>
    <t>Manutenção Predial Preventiva e Corretiva</t>
  </si>
  <si>
    <t>2º Aditivo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</si>
  <si>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</si>
  <si>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</si>
  <si>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</si>
  <si>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</si>
  <si>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</si>
  <si>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PE 022/2019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</si>
  <si>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</si>
  <si>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</si>
  <si>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</si>
  <si>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</si>
  <si>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</si>
  <si>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</si>
  <si>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</si>
  <si>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</si>
  <si>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</si>
  <si>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</si>
  <si>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</si>
  <si>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</si>
  <si>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</si>
  <si>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</si>
  <si>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</si>
  <si>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PE 029/2019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</si>
  <si>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</si>
  <si>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</si>
  <si>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</si>
  <si>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</si>
  <si>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</si>
  <si>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</si>
  <si>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PE 031/2019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</si>
  <si>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</si>
  <si>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</si>
  <si>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</si>
  <si>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</si>
  <si>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</si>
  <si>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</si>
  <si>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</si>
  <si>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</si>
  <si>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</si>
  <si>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</si>
  <si>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</si>
  <si>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</si>
  <si>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</si>
  <si>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</si>
  <si>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</si>
  <si>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 027/2019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</si>
  <si>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</si>
  <si>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</si>
  <si>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</si>
  <si>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</si>
  <si>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</si>
  <si>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</si>
  <si>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</si>
  <si>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PE 026/2019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</si>
  <si>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</si>
  <si>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</si>
  <si>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</si>
  <si>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</si>
  <si>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</si>
  <si>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</si>
  <si>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</si>
  <si>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PE 021/2020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</si>
  <si>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</si>
  <si>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</si>
  <si>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</si>
  <si>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</si>
  <si>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</si>
  <si>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</si>
  <si>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</si>
  <si>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</si>
  <si>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</si>
  <si>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</si>
  <si>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</si>
  <si>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</si>
  <si>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</si>
  <si>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</si>
  <si>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</si>
  <si>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</si>
  <si>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</si>
  <si>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</si>
  <si>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</si>
  <si>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</si>
  <si>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</si>
  <si>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</si>
  <si>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</si>
  <si>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</si>
  <si>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</si>
  <si>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</si>
  <si>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</si>
  <si>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</si>
  <si>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</si>
  <si>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</si>
  <si>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</si>
  <si>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</si>
  <si>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</si>
  <si>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</si>
  <si>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</si>
  <si>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</si>
  <si>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</si>
  <si>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</si>
  <si>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</si>
  <si>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</si>
  <si>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</si>
  <si>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</si>
  <si>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</si>
  <si>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</si>
  <si>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</si>
  <si>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</si>
  <si>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</si>
  <si>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</si>
  <si>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</si>
  <si>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</si>
  <si>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</si>
  <si>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</si>
  <si>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</si>
  <si>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</si>
  <si>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</si>
  <si>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</si>
  <si>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</si>
  <si>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</si>
  <si>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</si>
  <si>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</si>
  <si>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</si>
  <si>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</rPr>
      <t xml:space="preserve">Celly Miranda            (Portaria nº 344/2020) </t>
    </r>
    <r>
      <rPr>
        <strike/>
        <sz val="11"/>
        <color theme="1"/>
        <rFont val="Calibri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</si>
  <si>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</si>
  <si>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</si>
  <si>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</si>
  <si>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</si>
  <si>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</si>
  <si>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</si>
  <si>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Boleto bancário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</si>
  <si>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</si>
  <si>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</si>
  <si>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</si>
  <si>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</si>
  <si>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</si>
  <si>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</si>
  <si>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</si>
  <si>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</si>
  <si>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</si>
  <si>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</si>
  <si>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</si>
  <si>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</si>
  <si>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</si>
  <si>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</si>
  <si>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</si>
  <si>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</si>
  <si>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</si>
  <si>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</si>
  <si>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</si>
  <si>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</si>
  <si>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</si>
  <si>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</si>
  <si>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</si>
  <si>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indexed="2"/>
        <rFont val="Calibri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</si>
  <si>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</si>
  <si>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</si>
  <si>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</si>
  <si>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</si>
  <si>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6º Aditivo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</si>
  <si>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</si>
  <si>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</si>
  <si>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</rPr>
      <t xml:space="preserve">Informação reiterada em 15.02.2021                                      </t>
    </r>
    <r>
      <rPr>
        <b/>
        <sz val="11"/>
        <color rgb="FF7030A0"/>
        <rFont val="Calibri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</si>
  <si>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</si>
  <si>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</si>
  <si>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</si>
  <si>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</si>
  <si>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</si>
  <si>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</si>
  <si>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</si>
  <si>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</si>
  <si>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</rPr>
      <t xml:space="preserve">6º Aditvo com vigência de 06 (seis) meses - valor proporcional - R$ 57.988,44                     </t>
    </r>
    <r>
      <rPr>
        <sz val="11"/>
        <color rgb="FF00B050"/>
        <rFont val="Calibri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</rPr>
      <t xml:space="preserve">Situação reiterada por e-mail, em 11.02.2021, ao DEADM, Gabinete e Assessores. </t>
    </r>
    <r>
      <rPr>
        <sz val="11"/>
        <color theme="1"/>
        <rFont val="Calibri"/>
      </rPr>
      <t xml:space="preserve"> </t>
    </r>
    <r>
      <rPr>
        <b/>
        <sz val="11"/>
        <color rgb="FF7030A0"/>
        <rFont val="Calibri"/>
      </rPr>
      <t xml:space="preserve">Compartilhado, em 23.02.2021, material para comissão de planejamento (Portaria nº 195/2021)      </t>
    </r>
    <r>
      <rPr>
        <sz val="11"/>
        <color theme="1"/>
        <rFont val="Calibri"/>
      </rPr>
      <t xml:space="preserve">       </t>
    </r>
  </si>
  <si>
    <r>
      <rPr>
        <sz val="11"/>
        <color theme="1"/>
        <rFont val="Calibri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indexed="2"/>
        <rFont val="Calibri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</si>
  <si>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</si>
  <si>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</si>
  <si>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</si>
  <si>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</si>
  <si>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</si>
  <si>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</si>
  <si>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</si>
  <si>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</si>
  <si>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</si>
  <si>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</si>
  <si>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</si>
  <si>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</si>
  <si>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</si>
  <si>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</si>
  <si>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</si>
  <si>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</si>
  <si>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</si>
  <si>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>Publicações no DOU</t>
  </si>
  <si>
    <t>GABINETE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</si>
  <si>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</si>
  <si>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</si>
  <si>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</si>
  <si>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</si>
  <si>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</si>
  <si>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</si>
  <si>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</si>
  <si>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</si>
  <si>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</si>
  <si>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DETI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</si>
  <si>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</si>
  <si>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</si>
  <si>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</si>
  <si>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</si>
  <si>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</si>
  <si>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</si>
  <si>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</si>
  <si>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</si>
  <si>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>DEADM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</si>
  <si>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</si>
  <si>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</si>
  <si>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</si>
  <si>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</si>
  <si>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</si>
  <si>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</si>
  <si>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</si>
  <si>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</si>
  <si>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</si>
  <si>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NUGEP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</si>
  <si>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</si>
  <si>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</si>
  <si>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</si>
  <si>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</si>
  <si>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</si>
  <si>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</si>
  <si>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</si>
  <si>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>Manutenção e Suporte Técnico ao Sistema de gestão contábil, financeira, almoxarifado e patrimônio</t>
  </si>
  <si>
    <t>DEFIN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</si>
  <si>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</si>
  <si>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</si>
  <si>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</si>
  <si>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</si>
  <si>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</si>
  <si>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</si>
  <si>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</si>
  <si>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</si>
  <si>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</si>
  <si>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</si>
  <si>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indexed="2"/>
        <rFont val="Calibri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</rPr>
      <t xml:space="preserve">                     </t>
    </r>
    <r>
      <rPr>
        <b/>
        <sz val="11"/>
        <color indexed="2"/>
        <rFont val="Calibri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</si>
  <si>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</si>
  <si>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</si>
  <si>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</si>
  <si>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</si>
  <si>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</si>
  <si>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</si>
  <si>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</si>
  <si>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</si>
  <si>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</si>
  <si>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</si>
  <si>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</si>
  <si>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</si>
  <si>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</si>
  <si>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</si>
  <si>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</si>
  <si>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</si>
  <si>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>Em: 06/06/2022 Edição: 106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</si>
  <si>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</si>
  <si>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</si>
  <si>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</si>
  <si>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</si>
  <si>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</si>
  <si>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</si>
  <si>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</si>
  <si>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</si>
  <si>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</si>
  <si>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</si>
  <si>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</si>
  <si>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</si>
  <si>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</si>
  <si>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INCORP</t>
  </si>
  <si>
    <t>Manutenção e Suporte Técnico do Sistema Incorpware e Incorpnet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</si>
  <si>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</si>
  <si>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</si>
  <si>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</si>
  <si>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</si>
  <si>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</si>
  <si>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</si>
  <si>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</si>
  <si>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</si>
  <si>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</si>
  <si>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</si>
  <si>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</si>
  <si>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</si>
  <si>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</si>
  <si>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</si>
  <si>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</si>
  <si>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</si>
  <si>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</si>
  <si>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</si>
  <si>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</si>
  <si>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</si>
  <si>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</si>
  <si>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</si>
  <si>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</si>
  <si>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</si>
  <si>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</si>
  <si>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</si>
  <si>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</si>
  <si>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</si>
  <si>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</si>
  <si>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</si>
  <si>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</si>
  <si>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</si>
  <si>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</si>
  <si>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</si>
  <si>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</si>
  <si>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</si>
  <si>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</si>
  <si>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</si>
  <si>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>Aluguel de imóvel - Subseção de Itabuna</t>
  </si>
  <si>
    <t>Até o dia 10 do mês subsequente a locação</t>
  </si>
  <si>
    <t>5º Aditivo</t>
  </si>
  <si>
    <t>VETOR SUL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</si>
  <si>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</si>
  <si>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</si>
  <si>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</si>
  <si>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</si>
  <si>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</si>
  <si>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</si>
  <si>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</si>
  <si>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180 dias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</si>
  <si>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</si>
  <si>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</si>
  <si>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</si>
  <si>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</si>
  <si>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</si>
  <si>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</si>
  <si>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</si>
  <si>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</si>
  <si>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</si>
  <si>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</si>
  <si>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</si>
  <si>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</si>
  <si>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</si>
  <si>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</si>
  <si>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PROGER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</si>
  <si>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</si>
  <si>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</si>
  <si>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</si>
  <si>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</si>
  <si>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</si>
  <si>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</si>
  <si>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</si>
  <si>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</rPr>
      <t xml:space="preserve">DETI                         </t>
    </r>
    <r>
      <rPr>
        <b/>
        <sz val="11"/>
        <color theme="1"/>
        <rFont val="Calibri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</si>
  <si>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</si>
  <si>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</si>
  <si>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</si>
  <si>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</si>
  <si>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</si>
  <si>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GIBBOR PUBLICIDADE E PUBLICAÇÕES DE EDITAIS EIRELI EPP</t>
  </si>
  <si>
    <t>Publicações de atos administrativos em jornal de grande circulação</t>
  </si>
  <si>
    <t>NUPE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</si>
  <si>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</si>
  <si>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</si>
  <si>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</si>
  <si>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</si>
  <si>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</si>
  <si>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</si>
  <si>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</si>
  <si>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t xml:space="preserve">3º Aditivo </t>
  </si>
  <si>
    <r>
      <rPr>
        <sz val="11"/>
        <color theme="1"/>
        <rFont val="Calibri"/>
      </rPr>
      <t xml:space="preserve">DEADM                 </t>
    </r>
    <r>
      <rPr>
        <b/>
        <sz val="11"/>
        <color theme="1"/>
        <rFont val="Calibri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</si>
  <si>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</si>
  <si>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</si>
  <si>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</si>
  <si>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</si>
  <si>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</si>
  <si>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</si>
  <si>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</si>
  <si>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</si>
  <si>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</si>
  <si>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</si>
  <si>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</si>
  <si>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</si>
  <si>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</si>
  <si>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076/2020</t>
  </si>
  <si>
    <t>LOTE I - ARP - PE 010/2020</t>
  </si>
  <si>
    <t>MAPFRE
 SEGUROS GERAIS S.A.</t>
  </si>
  <si>
    <t>Seguro veicular para os 05 (cinco) veículos novos marca/modelo Renault Duster</t>
  </si>
  <si>
    <t>Até 30 dias após emissão do boleto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</si>
  <si>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</si>
  <si>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</si>
  <si>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</si>
  <si>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</si>
  <si>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</si>
  <si>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</si>
  <si>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</si>
  <si>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Lei nº 14.133/21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</si>
  <si>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</si>
  <si>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</si>
  <si>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</si>
  <si>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</si>
  <si>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</si>
  <si>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</si>
  <si>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</si>
  <si>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</si>
  <si>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</si>
  <si>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</si>
  <si>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>Lei nº 8.666/93</t>
  </si>
  <si>
    <t xml:space="preserve"> COMERCIAL COLU LTDA</t>
  </si>
  <si>
    <t>CNPJ Nº 04.845.627/0001-02</t>
  </si>
  <si>
    <t>Locação de imóvel - Subseção de Guanambi</t>
  </si>
  <si>
    <t>VETOR</t>
  </si>
  <si>
    <t>Katia Andrade e                Adriano Mendonça                (Portaria nº 189/2023)</t>
  </si>
  <si>
    <t>Em: 30/08/2022 Edição: 165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</si>
  <si>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</si>
  <si>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</si>
  <si>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</si>
  <si>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</si>
  <si>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</si>
  <si>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</si>
  <si>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</si>
  <si>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</si>
  <si>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NUCOM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</si>
  <si>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</si>
  <si>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</si>
  <si>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</si>
  <si>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</si>
  <si>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023/2023</t>
  </si>
  <si>
    <t>DISP 002/2023</t>
  </si>
  <si>
    <t>GONÇALO SILVA SANTANA - ME</t>
  </si>
  <si>
    <t>CNPJ Nº 26.202.989/0001-00</t>
  </si>
  <si>
    <t>Passagem Terrestre</t>
  </si>
  <si>
    <t>Em: 10/02/2023 Edição: 30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</si>
  <si>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</si>
  <si>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</si>
  <si>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</si>
  <si>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</si>
  <si>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</si>
  <si>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</si>
  <si>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</si>
  <si>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</si>
  <si>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</si>
  <si>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indexed="2"/>
        <rFont val="Calibri"/>
      </rPr>
      <t xml:space="preserve">   </t>
    </r>
    <r>
      <rPr>
        <b/>
        <sz val="11"/>
        <color indexed="2"/>
        <rFont val="Calibri"/>
      </rPr>
      <t xml:space="preserve">                                                                                                      Nova Contratação PA nº 182/2023</t>
    </r>
  </si>
  <si>
    <t>456/2019</t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</si>
  <si>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</si>
  <si>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</si>
  <si>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</si>
  <si>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</si>
  <si>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</si>
  <si>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</si>
  <si>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</si>
  <si>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</si>
  <si>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</si>
  <si>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</si>
  <si>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</si>
  <si>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</si>
  <si>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</si>
  <si>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</si>
  <si>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</si>
  <si>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</si>
  <si>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</si>
  <si>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</si>
  <si>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</si>
  <si>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</si>
  <si>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</si>
  <si>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</si>
  <si>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</si>
  <si>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</si>
  <si>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</si>
  <si>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</si>
  <si>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</si>
  <si>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</si>
  <si>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</si>
  <si>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</si>
  <si>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</rPr>
      <t xml:space="preserve">DEIRC                  </t>
    </r>
    <r>
      <rPr>
        <b/>
        <sz val="11"/>
        <color theme="1"/>
        <rFont val="Calibri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</si>
  <si>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</si>
  <si>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</si>
  <si>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</si>
  <si>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</si>
  <si>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</si>
  <si>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</si>
  <si>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</si>
  <si>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</si>
  <si>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</si>
  <si>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</si>
  <si>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</si>
  <si>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</si>
  <si>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</rPr>
      <t xml:space="preserve">DEADM              </t>
    </r>
    <r>
      <rPr>
        <b/>
        <sz val="11"/>
        <color theme="1"/>
        <rFont val="Calibri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</si>
  <si>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</si>
  <si>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</si>
  <si>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</si>
  <si>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</si>
  <si>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</si>
  <si>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</si>
  <si>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</si>
  <si>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</si>
  <si>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</si>
  <si>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60 dias</t>
  </si>
  <si>
    <t>Gabinete</t>
  </si>
  <si>
    <t xml:space="preserve">João Adelmo e                        Rosenilda de Jesus                           (Portaria nº 1.505/2023)  </t>
  </si>
  <si>
    <t>Em: 25/10/2023 Edição: 203</t>
  </si>
  <si>
    <t>012/2023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</si>
  <si>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</si>
  <si>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</si>
  <si>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</si>
  <si>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</si>
  <si>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</si>
  <si>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</si>
  <si>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</si>
  <si>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</si>
  <si>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</si>
  <si>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</si>
  <si>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</si>
  <si>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</si>
  <si>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</si>
  <si>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</si>
  <si>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</si>
  <si>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</si>
  <si>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</si>
  <si>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005/2019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</si>
  <si>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</si>
  <si>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</si>
  <si>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</si>
  <si>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</si>
  <si>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</si>
  <si>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</si>
  <si>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</si>
  <si>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</si>
  <si>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</si>
  <si>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</si>
  <si>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DISP 006/2023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</si>
  <si>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</si>
  <si>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</si>
  <si>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</si>
  <si>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</si>
  <si>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Em: 15/05/2023 Edição: 91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</si>
  <si>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</si>
  <si>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</si>
  <si>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</si>
  <si>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</si>
  <si>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</si>
  <si>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</si>
  <si>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</si>
  <si>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EFICAZ GESTÃO EM SAÚDE LTDA</t>
  </si>
  <si>
    <t>CNPJ Nº 20.306.489/0001-31</t>
  </si>
  <si>
    <t>Serviço continuado de saúde e segurança, psicologia e promoção da saúde e qualidade de vida</t>
  </si>
  <si>
    <t>Elivani Polito e                     Alexandra Santana                              (Portaria nº 881/2022)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</si>
  <si>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</si>
  <si>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</si>
  <si>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</si>
  <si>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010/2023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</si>
  <si>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</si>
  <si>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</si>
  <si>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</si>
  <si>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</si>
  <si>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</si>
  <si>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Em: 19/07/2023 Edição: 136</t>
  </si>
  <si>
    <t>Nova contratação PA nº 099/2023                                              Em andamento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</si>
  <si>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</si>
  <si>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</si>
  <si>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</si>
  <si>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</si>
  <si>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</si>
  <si>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</si>
  <si>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Sra. Joselice Ferreira Xavier                                             (sendo acompanho pela nova Coordenadora do NUGEP - 2024)</t>
  </si>
  <si>
    <t>Coordenadora do NUG</t>
  </si>
  <si>
    <t>Coordenadora do NUGEP e Gerente do DEADM cientes em 25/01/24 do término da vigência do contrato.</t>
  </si>
  <si>
    <t>Contratação realizada para período certo e determinado.</t>
  </si>
  <si>
    <t>008/2022</t>
  </si>
  <si>
    <t>178/2021</t>
  </si>
  <si>
    <t>INEX 007/2021</t>
  </si>
  <si>
    <t>IMPRENSA NACIONAL (D.O.U.)</t>
  </si>
  <si>
    <t>CNPJ Nº 04.196.645/0001-00</t>
  </si>
  <si>
    <t>Aquisição de crédito</t>
  </si>
  <si>
    <t>2º Aditivo (1 de valor e 1 de prazo)</t>
  </si>
  <si>
    <t>Secretaria Geral</t>
  </si>
  <si>
    <t xml:space="preserve">Cleide Soares e                   Rebeca Melo
(Portaria nº 129/2024)  </t>
  </si>
  <si>
    <t>Em: 24/02/2023 Edição: 38</t>
  </si>
  <si>
    <t>Imprensa Nacional informou mudanças internas e não assinou o termo aditivo.</t>
  </si>
  <si>
    <t>007/2017</t>
  </si>
  <si>
    <t>003/2017</t>
  </si>
  <si>
    <t>PE 005/2017</t>
  </si>
  <si>
    <t>CNPJ Nº 61.074.175/0001-38</t>
  </si>
  <si>
    <t>Seguro de 05 veículos oficiais (1 Frontier, 3 Ford Ka e 1 Ranger)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</si>
  <si>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</si>
  <si>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</si>
  <si>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</si>
  <si>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</si>
  <si>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</si>
  <si>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</si>
  <si>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</si>
  <si>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</si>
  <si>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</si>
  <si>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</si>
  <si>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</si>
  <si>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 xml:space="preserve">Thiago Souza e                    Carlos José da Silva                                   (Portaria nº 115/2024)  </t>
  </si>
  <si>
    <t>Em: 10/04/2023 Edição: 68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</si>
  <si>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</si>
  <si>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Locadora informou que não tem interesse em prorrogar a vigência do contrato e concedeu ao Coren-Ba 02 meses para desocupar o imóvel.</t>
  </si>
  <si>
    <t>024/2023</t>
  </si>
  <si>
    <t>140/2023</t>
  </si>
  <si>
    <t>DISP 021/2023</t>
  </si>
  <si>
    <t>Lei nº 14.133/2021</t>
  </si>
  <si>
    <t xml:space="preserve">SANTOLIN EXTINTORES LTDA </t>
  </si>
  <si>
    <t>CNPJ nº 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</si>
  <si>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</si>
  <si>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DEADM/UCM</t>
  </si>
  <si>
    <t>André dos Santos e            Matheus da Silva    (Portaria nº 1726/2023)</t>
  </si>
  <si>
    <t>Em: 31/10/2023 Edição: 207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</si>
  <si>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</si>
  <si>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Enviado e-mail ao DEADM e UCM em 04/04/2024 recomendando a realização de nova contratação.</t>
  </si>
  <si>
    <t>027/2023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</si>
  <si>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</si>
  <si>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</si>
  <si>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</si>
  <si>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 xml:space="preserve">Rejane de Almeida e              Paloma de Aleluia                   (Portaria nº 318/2024)  </t>
  </si>
  <si>
    <t>Em: 05/12/2023 Edição: 230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</si>
  <si>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</si>
  <si>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>Comunicação reenviada para ciência da nova Coordenadora do NUGEP.                                                                 Em 12/04/2024 enviado e-mail reiterando a situação do contrato</t>
  </si>
  <si>
    <t>013/2019</t>
  </si>
  <si>
    <t>083/2019</t>
  </si>
  <si>
    <t>PE 011/2019</t>
  </si>
  <si>
    <t>Lei 8.666/93</t>
  </si>
  <si>
    <t xml:space="preserve">WEBFOCO TELECOMUNICAÇÕES LTDA </t>
  </si>
  <si>
    <t>CNPJ Nº 63.229.553/0001-30</t>
  </si>
  <si>
    <t>Link de internet dedicado - Sede (Redundante)</t>
  </si>
  <si>
    <t>Davi Amorim e                Marcos Félix                         (Portaria nº 170/2021)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</si>
  <si>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</si>
  <si>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</si>
  <si>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</si>
  <si>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</si>
  <si>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</si>
  <si>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</si>
  <si>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</si>
  <si>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</si>
  <si>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Marília Lisbôa,          Wilmar Marques e Matheus da Silva                            (Portaria nº 013/2023)</t>
  </si>
  <si>
    <t>Em: 12/07/2023 Edição: 131  Retificação                       Em: 19/07/2023     Edição: 136</t>
  </si>
  <si>
    <t>Notificação enviada em 15/03/2024 para o Gestor e Fiscais do Contrato terem ciência da proximidade do término da vigência do contrato                       Em 12/04/2024 enviado e-mail reiterando a situação do contrato</t>
  </si>
  <si>
    <t>Presidente formalização que não há interesse na prorrogação do contrato.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</si>
  <si>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</si>
  <si>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</si>
  <si>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</si>
  <si>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</si>
  <si>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</si>
  <si>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</si>
  <si>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1º Aditivo (de Valor)</t>
  </si>
  <si>
    <t>Marcos Félix e            Diego de Andrade                            (Portaria nº 1.104/2023)</t>
  </si>
  <si>
    <t>Em: 25/07/2023 Edição: 140</t>
  </si>
  <si>
    <t>Notificação enviada em 21/03/2024 para o Gestor e Fiscais do Contrato terem ciência da proximidade do término da vigência do contrato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</si>
  <si>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</si>
  <si>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</si>
  <si>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</si>
  <si>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</si>
  <si>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</si>
  <si>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</si>
  <si>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</si>
  <si>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</si>
  <si>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</si>
  <si>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</si>
  <si>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006/2019</t>
  </si>
  <si>
    <t>PE 031/2018</t>
  </si>
  <si>
    <t>MAXIFROTA</t>
  </si>
  <si>
    <t>CNPJ Nº 27.284.516/0001-61</t>
  </si>
  <si>
    <t>Manutenção preventiva e corretiva de veículos</t>
  </si>
  <si>
    <t>7º Aditivo (Sendo 6 de prazo e 1 de valor)</t>
  </si>
  <si>
    <t xml:space="preserve">Wilmar Marques e Matheus Neves                      (Portaria nº 127/2024)  </t>
  </si>
  <si>
    <t>Em: 25/01/2024 Edição: 018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</si>
  <si>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</si>
  <si>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</si>
  <si>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</si>
  <si>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</si>
  <si>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</si>
  <si>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</si>
  <si>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</si>
  <si>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</si>
  <si>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</si>
  <si>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</si>
  <si>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</si>
  <si>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012/2019</t>
  </si>
  <si>
    <t>090/2015</t>
  </si>
  <si>
    <t>PE 006/2016</t>
  </si>
  <si>
    <t>BACONE</t>
  </si>
  <si>
    <t xml:space="preserve"> CNPJ nº 01.996.385/0001-51</t>
  </si>
  <si>
    <t>Manutenção de Telefonia</t>
  </si>
  <si>
    <t xml:space="preserve">Alberto Santos e                      Matheus Neves                            (Portaria nº 247/2024)  </t>
  </si>
  <si>
    <t>Em: 06/06/2023 Edição: 107</t>
  </si>
  <si>
    <t>Notificação enviada em 15/03/2024 para o Gerente do DEADM e Fiscais do Contrato terem ciência da proximidade do término da vigência do contrato</t>
  </si>
  <si>
    <t>DEADM analisando necessidade, em razão da possível mudança de tecnologia para o sistema de telefonia do Regional.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</si>
  <si>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</si>
  <si>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</si>
  <si>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</si>
  <si>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</si>
  <si>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</si>
  <si>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</si>
  <si>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</si>
  <si>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</si>
  <si>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</si>
  <si>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</si>
  <si>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</si>
  <si>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>05/2024</t>
  </si>
  <si>
    <t>027/2024</t>
  </si>
  <si>
    <t>DISP/EMER  90.003/2024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</si>
  <si>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</si>
  <si>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</si>
  <si>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</si>
  <si>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Aditivo 3</t>
  </si>
  <si>
    <t>95 dias</t>
  </si>
  <si>
    <t xml:space="preserve">Alberto Santos e                      Matheus Neves                            (Portaria nº 1.100/2024)  </t>
  </si>
  <si>
    <t>Em: 14/08/2024                Edição: 156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</si>
  <si>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</si>
  <si>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</si>
  <si>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</si>
  <si>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</si>
  <si>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</si>
  <si>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</si>
  <si>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Aditivo 1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</si>
  <si>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</si>
  <si>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</si>
  <si>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</si>
  <si>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</si>
  <si>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</si>
  <si>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</si>
  <si>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</si>
  <si>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</si>
  <si>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</si>
  <si>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</si>
  <si>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t>3º Aditivo</t>
  </si>
  <si>
    <r>
      <t xml:space="preserve">NUCOM      </t>
    </r>
    <r>
      <rPr>
        <b/>
        <sz val="11"/>
        <color theme="1"/>
        <rFont val="Calibri"/>
      </rPr>
      <t>(Vigência limitada a 48 meses - inc. IV do art. 57 da Lei nº 8.666/93)</t>
    </r>
  </si>
  <si>
    <t>Victor dos Santos e                    Ilani Santos               (Portaria nº 138/2024)</t>
  </si>
  <si>
    <t>Em: 25/08/2023 Edição: 163</t>
  </si>
  <si>
    <t>Notificação enviada em 13/05/2024 para o Gestor do Setor (NUCOM) e Fiscais do Contrato para terem ciência da proximidade do término da vigência do contrato e da impossibilidade de prorrogação.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</si>
  <si>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</si>
  <si>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</si>
  <si>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</si>
  <si>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</si>
  <si>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</si>
  <si>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</si>
  <si>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</si>
  <si>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</si>
  <si>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</si>
  <si>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Notificação enviada em 13/06/2024 para Demandante da contratação e Fiscais do Contrato terem ciência da proximidade do término da vigência do contrato. E-mail reiterado em 20/09/2024. Nova reiteração em 26/09/2024.</t>
  </si>
  <si>
    <t>Em 01/10/2024 - Fiscal do Contrato informou por e-mail que inexiste interesse na prorrogação do contrato. Vai planejar nova contratação com as adequações necessárias.</t>
  </si>
  <si>
    <t>021/2020</t>
  </si>
  <si>
    <t>089/2020</t>
  </si>
  <si>
    <t>EXPERTS INFORMÁTICA EIRELI - EPP</t>
  </si>
  <si>
    <t>CNPJ Nº 00.349.280/0001-48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</si>
  <si>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</si>
  <si>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</si>
  <si>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</si>
  <si>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</si>
  <si>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Em: 21/11/2024    Edição: 224</t>
  </si>
  <si>
    <t>Solicitação de rescisão amigável do contrato em tramitação.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</si>
  <si>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</si>
  <si>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</si>
  <si>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</si>
  <si>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</si>
  <si>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</si>
  <si>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</si>
  <si>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</si>
  <si>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</si>
  <si>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</si>
  <si>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</si>
  <si>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</si>
  <si>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</si>
  <si>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</si>
  <si>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</si>
  <si>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</si>
  <si>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</si>
  <si>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4º Aditivo 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</si>
  <si>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</si>
  <si>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</si>
  <si>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</si>
  <si>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</si>
  <si>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032/2023</t>
  </si>
  <si>
    <t>119/2023</t>
  </si>
  <si>
    <t>PE 013/2023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</si>
  <si>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</si>
  <si>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</si>
  <si>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</si>
  <si>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>Contrato                              (01 Apostilamento)</t>
  </si>
  <si>
    <t xml:space="preserve">Marília Lisbôa, Alberto Santos e Davi Reis                (Portaria nº 145/2024)  </t>
  </si>
  <si>
    <t>Em: 05/01/2024 Edição: 004</t>
  </si>
  <si>
    <t xml:space="preserve">Notificação enviada em 08/10/2024 para Demandante da Contratação e Fiscais do Contrato terem ciência da proximidade do término da vigência do contrato.             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</si>
  <si>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</si>
  <si>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</si>
  <si>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</si>
  <si>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</si>
  <si>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</si>
  <si>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</si>
  <si>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3º Aditivo                               (4 Apostilamento)</t>
  </si>
  <si>
    <t xml:space="preserve">Marília Lisbôa,                        Wilmar Marques e Matheus da Silva                       (Portaria nº 143/2024)  </t>
  </si>
  <si>
    <t>Em: 18/01/2024 Edição: 013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</si>
  <si>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</si>
  <si>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</si>
  <si>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</si>
  <si>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</si>
  <si>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</si>
  <si>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</si>
  <si>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 xml:space="preserve">    Marcos Félix e                      Davi Amorim                   (Portaria nº 806/2021)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</si>
  <si>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</si>
  <si>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</si>
  <si>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</si>
  <si>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</si>
  <si>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</si>
  <si>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</si>
  <si>
    <t xml:space="preserve">Cristine Oliveira e                   Mariana Gama                              (Portaria nº 1.083/2024) </t>
  </si>
  <si>
    <t>Em: 04/06/2024 Edição: 105</t>
  </si>
  <si>
    <t>Contrato encerrado unilateralmente, em  28/01/2025, com fundamento no inciso XII, do art. 78, c/c inciso I, do art. 79 da Lei no 8.666/93.                              (Extrato da rescisão publicado no D.O.U., em 05/02/2025, Edição nº 25, secão 3)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</si>
  <si>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</si>
  <si>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</si>
  <si>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</si>
  <si>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</si>
  <si>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</si>
  <si>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</si>
  <si>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7º Aditivo</t>
  </si>
  <si>
    <t xml:space="preserve">Thiago Souza e                    Carlos José da Silva                                   (Portaria nº 114/2024)  </t>
  </si>
  <si>
    <t>Em: 22/08/2024 Edição: 162</t>
  </si>
  <si>
    <t>Notificação enviada por e-mail, em 22/08/2024, para o Gerente de Vetores e Coordenador do Vetor Sul terem ciência do teor da Nota de Análise nº 024/2024 emitda pela Controladoria Geral deste Regional.</t>
  </si>
  <si>
    <t>Notificação enviada por e-mail, em 08/10/2024, para Demandante da Contratação e Fiscais do Contrato terem ciência da proximidade do término da vigência do contrato. No mesmo dia o Coordenador do Vetor Sul, informou por e-mail que já foi aberto processo administrativo para formalizar nova contratação.</t>
  </si>
  <si>
    <t>002/2020</t>
  </si>
  <si>
    <t>428/2019</t>
  </si>
  <si>
    <t>PE 032/2019</t>
  </si>
  <si>
    <t xml:space="preserve"> WR Tecnologia LTDA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</si>
  <si>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</si>
  <si>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</si>
  <si>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</si>
  <si>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</si>
  <si>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</si>
  <si>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Notificação enviada por e-mail, em 10/10/2024, para o Demandante da Contratação e Fiscais do Contrato terem ciência da proximidade do término da vigência do contrato, sinalizando que não cabe mais prorrogação do prazo de vigência. Comunicação reiterada em 04/12/2024. Nova reiteração em 06/01/2025.</t>
  </si>
  <si>
    <t>046/2021</t>
  </si>
  <si>
    <t>DISP 003/2021</t>
  </si>
  <si>
    <t>Empresa Brasileira de Correios e Telégrafos - CORREIOS</t>
  </si>
  <si>
    <t>CNPJ Nº 34.028.316/0001-37</t>
  </si>
  <si>
    <t>Postagem</t>
  </si>
  <si>
    <t>Dia 05 de cada mês</t>
  </si>
  <si>
    <t>3º Aditivo (2 de prazo e 1 de prazo e valor)</t>
  </si>
  <si>
    <t xml:space="preserve">Marília Lisbôa,                   Misael da Silva e                Wilmar Marques                                 (Portaria nº 1.836/2024)  </t>
  </si>
  <si>
    <t>Em: 20/03/2024 Edição: 55</t>
  </si>
  <si>
    <t>Notificação enviada por e-mail, em 10/10/2024, para o Demandante da Contratação e Fiscais do Contrato terem ciência da proximidade do término da vigência do contrato. Será realizada nova contratação.</t>
  </si>
  <si>
    <t>DADOS DA CONTRATAÇÃO OU CONVÊNIO FIRMADO</t>
  </si>
  <si>
    <t>DADOS FINANCEIROS</t>
  </si>
  <si>
    <t>Nº DO CONTRATO OU CONVÊNIO</t>
  </si>
  <si>
    <t>DATA DA ASSINATURA DO CONTRATO OU CONVÊNIO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</si>
  <si>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</si>
  <si>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</si>
  <si>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</si>
  <si>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</si>
  <si>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                          (Resumo)</t>
  </si>
  <si>
    <t>VALOR DO CONTRATO
PRIMITIVO</t>
  </si>
  <si>
    <t>VALOR ATUAL DO CONTRATO - ADITIVO DE VALOR OU APOSTILAMENTO OU REAJUSTE (Acréscimo)</t>
  </si>
  <si>
    <t>DATA INÍCIO CONTRATO PRIMITIVO OU CONVÊNIO</t>
  </si>
  <si>
    <t>DATA FINAL CONTRATO-ADITVO OU CONVÊNIO</t>
  </si>
  <si>
    <t>UNIDADE REQUISITANTE</t>
  </si>
  <si>
    <t>PUBLICAÇÃO NO D.O.U.  - ATUALIZADA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</si>
  <si>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</si>
  <si>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</si>
  <si>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</si>
  <si>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</si>
  <si>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</si>
  <si>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</si>
  <si>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1º Aditivo (Prazo e valor)</t>
  </si>
  <si>
    <t>DEADM                    (UCM)</t>
  </si>
  <si>
    <t xml:space="preserve">Alberto Santos e                          Matheus da Silva
(Portaria nº 861/2024)  </t>
  </si>
  <si>
    <t>004/2024</t>
  </si>
  <si>
    <t>237/2023</t>
  </si>
  <si>
    <t>PE 028/2023</t>
  </si>
  <si>
    <t>Sênior Sistemas S/A</t>
  </si>
  <si>
    <t>CNPJ Nº 80.680.093/0001-81</t>
  </si>
  <si>
    <t>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</si>
  <si>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 xml:space="preserve">Rejane de Almeida e Alexandra Santos                  (Portaria nº 863/2024)  </t>
  </si>
  <si>
    <t>Em: 13/05/2024 Edição: 091</t>
  </si>
  <si>
    <t>008/2020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</si>
  <si>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</si>
  <si>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</si>
  <si>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</si>
  <si>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</si>
  <si>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</si>
  <si>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>DEIRC</t>
  </si>
  <si>
    <t xml:space="preserve">Davi Rosário e                   Ibsen de Sena                              (Portaria nº 132/2024) </t>
  </si>
  <si>
    <t xml:space="preserve">Em: 03/06/2024 Edição: 104  </t>
  </si>
  <si>
    <t>009/2023</t>
  </si>
  <si>
    <t>072/2023</t>
  </si>
  <si>
    <t>PE 002/2023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</si>
  <si>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</si>
  <si>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</si>
  <si>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 xml:space="preserve">Rosemeire dos Santos e Ossimar Costa
(Portaria nº 862/2024)  </t>
  </si>
  <si>
    <t>Em: 19/06/2024 Edição: 116</t>
  </si>
  <si>
    <t>010/2020</t>
  </si>
  <si>
    <t>174/2019</t>
  </si>
  <si>
    <t xml:space="preserve">PE 030/2019                 LOTE III - ARP 001/2019                  LOTE IV - ARP 001/2019 </t>
  </si>
  <si>
    <t>GENSA GRÁFICA E EDITORA NOSSA SENHORA APARECIDA LTDA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</si>
  <si>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</si>
  <si>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</si>
  <si>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</si>
  <si>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 xml:space="preserve">Victor dos Santos e                 Ilani Santos                                   (Portaria nº 134/2024)  </t>
  </si>
  <si>
    <t>Em: 20/06/2023 Edição: 115</t>
  </si>
  <si>
    <t>011/2020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</si>
  <si>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</si>
  <si>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</si>
  <si>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</si>
  <si>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</si>
  <si>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4° Aditivo</t>
  </si>
  <si>
    <t xml:space="preserve">Wilmar Marques e Matheus Neves     (Portaria nº 840/2021)  </t>
  </si>
  <si>
    <t>Em: 26/07/2024 Edição: 143</t>
  </si>
  <si>
    <t>007/2024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</si>
  <si>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</si>
  <si>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</si>
  <si>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</si>
  <si>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</si>
  <si>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</si>
  <si>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 xml:space="preserve">Rita de Cássia de Souza, Ilani Santos e Carlos André de Almeida (Portaria nº 1392/2024)  </t>
  </si>
  <si>
    <t>Em: 01/07/2024 Edição: 124</t>
  </si>
  <si>
    <t>031/2023</t>
  </si>
  <si>
    <t>119/2020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</si>
  <si>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</si>
  <si>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</si>
  <si>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</si>
  <si>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2º Aditivo (1 aditivo de retificação de dados e 1 aditivo de prorrogação de vigência com supressão)                         (01 Apostilamento)</t>
  </si>
  <si>
    <t xml:space="preserve">Marília Lisbôa, Alberto Santos e Davi Reis                (Portaria nº 144/2024)  </t>
  </si>
  <si>
    <t>Em: 20/01/2025 Edição: 020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</si>
  <si>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</si>
  <si>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</si>
  <si>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</si>
  <si>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</si>
  <si>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</si>
  <si>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</si>
  <si>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</si>
  <si>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</si>
  <si>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</si>
  <si>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</si>
  <si>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</si>
  <si>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</si>
  <si>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</si>
  <si>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</si>
  <si>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</si>
  <si>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</si>
  <si>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</si>
  <si>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</si>
  <si>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</si>
  <si>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</si>
  <si>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</si>
  <si>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</si>
  <si>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</si>
  <si>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</si>
  <si>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</si>
  <si>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</si>
  <si>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6º Aditivo (sendo 4 de prazo, 1 de valor e 1 de retificação/reajuste)</t>
  </si>
  <si>
    <t xml:space="preserve">DETI                         </t>
  </si>
  <si>
    <t>Marcos Félix e                          Davi Amorim                               (Portaria nº 808/2021)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</si>
  <si>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</si>
  <si>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</si>
  <si>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</si>
  <si>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</si>
  <si>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</si>
  <si>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</si>
  <si>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 xml:space="preserve">Thiago Souza e                    Carlos José da Silva                                   (Portaria nº 112/2024)  </t>
  </si>
  <si>
    <t>Em: 09/08/2024 Edição: 153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</si>
  <si>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</si>
  <si>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</si>
  <si>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</si>
  <si>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</si>
  <si>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</si>
  <si>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</si>
  <si>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VETOR NORTE</t>
  </si>
  <si>
    <t xml:space="preserve">Thayse dos Santos e              Carlos da Silva                   (Portaria nº 121/2024)  </t>
  </si>
  <si>
    <t>Em: 20/08/2020 Edição: 160
RETIFICAÇÃO: EM 28/07/2021                   Edição: 141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</si>
  <si>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</si>
  <si>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</si>
  <si>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</si>
  <si>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</si>
  <si>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</si>
  <si>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</si>
  <si>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</si>
  <si>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019/2023</t>
  </si>
  <si>
    <t>174/2023</t>
  </si>
  <si>
    <t>DISP 019/2023</t>
  </si>
  <si>
    <t xml:space="preserve">Wilmar Marques e Matheus Neves                (Portaria nº 1.105/2023)  </t>
  </si>
  <si>
    <t>Em: 11/09/2024 Edição: 176</t>
  </si>
  <si>
    <t>013/2022</t>
  </si>
  <si>
    <t>059/2022</t>
  </si>
  <si>
    <t>PE 008/2022</t>
  </si>
  <si>
    <t>Ferramenta colaborativa (e-mail)</t>
  </si>
  <si>
    <t>2º Aditivo                               (2º Apostilamento)</t>
  </si>
  <si>
    <r>
      <rPr>
        <sz val="11"/>
        <color theme="1"/>
        <rFont val="Calibri"/>
      </rPr>
      <t xml:space="preserve">DETI                      </t>
    </r>
    <r>
      <rPr>
        <b/>
        <sz val="11"/>
        <color theme="1"/>
        <rFont val="Calibri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</si>
  <si>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</si>
  <si>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</si>
  <si>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</si>
  <si>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</si>
  <si>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Link dedicado para a Sede Anexa, subseções de Vitória da Conquista, Barreiras, Itabuna, Juazeiro e Teixeira de Freitas</t>
  </si>
  <si>
    <t>5º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</si>
  <si>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</si>
  <si>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</si>
  <si>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</si>
  <si>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</si>
  <si>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</si>
  <si>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</si>
  <si>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</si>
  <si>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</si>
  <si>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</si>
  <si>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17/09/2024 Edição: 180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</si>
  <si>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</si>
  <si>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</si>
  <si>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</si>
  <si>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</si>
  <si>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</si>
  <si>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</si>
  <si>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</si>
  <si>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Em: 13/09/2024 Edição: 178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</si>
  <si>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</si>
  <si>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</si>
  <si>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</si>
  <si>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</si>
  <si>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</si>
  <si>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</si>
  <si>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</si>
  <si>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28/09/2024 Edição: 166</t>
  </si>
  <si>
    <t>011/2024</t>
  </si>
  <si>
    <t>026/2024</t>
  </si>
  <si>
    <t>DISP 90006/2024</t>
  </si>
  <si>
    <t xml:space="preserve">PAPEL E CANETA EXPRESS ONE LTDA </t>
  </si>
  <si>
    <t>CNPJ nº 41.412.829/0001-89</t>
  </si>
  <si>
    <t>Prestação de serviços de confecção de carimbos</t>
  </si>
  <si>
    <t xml:space="preserve">Rejane de Almeida e                          Maisa Fraga                                             (Portaria nº 1.888/2024) </t>
  </si>
  <si>
    <t>Em: 27/09/2024 Edição: 188</t>
  </si>
  <si>
    <t>016/2012</t>
  </si>
  <si>
    <t>116/2022</t>
  </si>
  <si>
    <t>DISP 013/2022</t>
  </si>
  <si>
    <t>LAURA LIMA DA SILVA</t>
  </si>
  <si>
    <t>CPF Nº  655.558.055-00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</si>
  <si>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</si>
  <si>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</si>
  <si>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</si>
  <si>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013/2024</t>
  </si>
  <si>
    <t>070/2024</t>
  </si>
  <si>
    <t>PE 90006/2024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</si>
  <si>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</si>
  <si>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</si>
  <si>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</si>
  <si>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 xml:space="preserve">Wilmar Marques  e              Matheus da Silva               (Portaria nº 1.886/2024)  </t>
  </si>
  <si>
    <t>025/2020</t>
  </si>
  <si>
    <t>102/2020</t>
  </si>
  <si>
    <t>PE 032/2020</t>
  </si>
  <si>
    <t>ANIMASERV CONSULTORIA EMPREENDEDORA LTDA</t>
  </si>
  <si>
    <t>CNPJ Nº 10.208.520/0001-48</t>
  </si>
  <si>
    <t>Serviço de Agente de Integração de Estagiários</t>
  </si>
  <si>
    <t>5º Aditivo (sendo 4 de prazo e 1 de valor)</t>
  </si>
  <si>
    <t xml:space="preserve">Rejane de Almeida  e              Alexandra Nascimento               (Portaria nº 320/2024)  </t>
  </si>
  <si>
    <t>017/2022</t>
  </si>
  <si>
    <t>064/2022</t>
  </si>
  <si>
    <t>INEX 009/2022</t>
  </si>
  <si>
    <t>INCORP TECHNOLOGY INFORMATICA LTDA</t>
  </si>
  <si>
    <t>CNPJ Nº 41.069.964/0001-73</t>
  </si>
  <si>
    <t>Roberto Seixas e                Davi Amorim                            (Portaria nº 339/2025)</t>
  </si>
  <si>
    <t>Em: 11/10/2024 Edição: 198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</si>
  <si>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</si>
  <si>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</si>
  <si>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</si>
  <si>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</si>
  <si>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</si>
  <si>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</si>
  <si>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 xml:space="preserve">Layse Passos e                          Ibsen de Sena                                              (Portaria nº 140/2024) </t>
  </si>
  <si>
    <t>Em: 18/10/2024 Edição: 203</t>
  </si>
  <si>
    <t>191/2023</t>
  </si>
  <si>
    <t>DISP 023/2023</t>
  </si>
  <si>
    <t>ENGEL TECH - ENGENHARIA EM
ELEVADORES E ESCADAS ROLANTES LTDA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</si>
  <si>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</si>
  <si>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 xml:space="preserve">1º Aditivo </t>
  </si>
  <si>
    <t xml:space="preserve">Alberto Santos e                      Matheus Neves                            (Portaria nº 281/2024)  </t>
  </si>
  <si>
    <t>014/2024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</si>
  <si>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</si>
  <si>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</si>
  <si>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</si>
  <si>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</si>
  <si>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</si>
  <si>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 xml:space="preserve">Rejane de Almeida e                          Maisa Fraga                                             (Portaria nº 2.099/2024) </t>
  </si>
  <si>
    <t>Em: 25/10/2024 Edição:208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</si>
  <si>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</si>
  <si>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</si>
  <si>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</si>
  <si>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</si>
  <si>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</si>
  <si>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</si>
  <si>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 xml:space="preserve">Thayse dos Santos e              Carlos da Silva                   (Portaria nº 126/2024)  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</si>
  <si>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</si>
  <si>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</si>
  <si>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</si>
  <si>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</si>
  <si>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</si>
  <si>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</si>
  <si>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Alberto Santos e                      Matheus Neves                            (Portaria nº 282/2024) 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</si>
  <si>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</si>
  <si>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</si>
  <si>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</si>
  <si>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</si>
  <si>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</si>
  <si>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</si>
  <si>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Joara Ferreira e                  Jussara Lima                                    (Portaria nº 1723/2023)</t>
  </si>
  <si>
    <t>Em: 30/10/2024 Edição: 210</t>
  </si>
  <si>
    <t>015/2024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</si>
  <si>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 diurno e noturno)</t>
  </si>
  <si>
    <t xml:space="preserve">Marília Lisbôa, Alberto Santos e Carlos André de Almeida                                 (Portaria nº 2457/2024)  </t>
  </si>
  <si>
    <t>Em: 31/12/2024 Edição: 251</t>
  </si>
  <si>
    <t>030/2023</t>
  </si>
  <si>
    <t>069/2023</t>
  </si>
  <si>
    <t>DISP 011/2023</t>
  </si>
  <si>
    <t>VOAFIBRA COMUNICAÇÃO E
TELECOMUNICAÇÕES LTDA</t>
  </si>
  <si>
    <t>CNPJ Nº 28.530.024/0001-71</t>
  </si>
  <si>
    <t>Serviço de Internet - Subseção de Alagoinhas</t>
  </si>
  <si>
    <t xml:space="preserve">Thayse dos Santos e              Carlos da Silva                   (Portaria nº 125/2024)  </t>
  </si>
  <si>
    <t>Em: 20/01/2025 Edição: 013</t>
  </si>
  <si>
    <t>001/2025</t>
  </si>
  <si>
    <t>093/2024</t>
  </si>
  <si>
    <t>PE 90005/2024</t>
  </si>
  <si>
    <t>ULTRA SOLUÇÕES CORPORATIVAS LTDA</t>
  </si>
  <si>
    <t>CNPJ 43.748.984/0001-04</t>
  </si>
  <si>
    <t>Contratação de empresa especializada para fornecimento de mão-de-obra com dedicação exclusiva, para prestação de forma contínua, de serviços de apoio administrativo para a Sede e Subseções do Coren-BA, conforme condições, quantidades e exigências estabelecidas neste Edital e seus anexos</t>
  </si>
  <si>
    <t xml:space="preserve">Contrato                              </t>
  </si>
  <si>
    <t xml:space="preserve">Marília Lisbôa,              Tayse Passos e Rejane de Almeida                   (Portaria nº 054/2025)  </t>
  </si>
  <si>
    <t>Em: 21/01/2025 Edição: 014</t>
  </si>
  <si>
    <t>002/2025</t>
  </si>
  <si>
    <t>185/2023</t>
  </si>
  <si>
    <t>PE 025/2023</t>
  </si>
  <si>
    <t>TERCEIRIZE SERVIÇOS ESPECIALIZADOS EIRELI</t>
  </si>
  <si>
    <t>CNPJ Nº 10.547.708/0001-10</t>
  </si>
  <si>
    <t>contratação de serviços de empresa especializada na prestação de serviço de motorista, com pagamento de diárias, a serem executados com regime de dedicação exclusiva de mão-de-obra, nos termos, condições e exigências estabelecidas no Termo de Referência.</t>
  </si>
  <si>
    <t xml:space="preserve">Marília Lisbôa,              Wilmar Marques e Carlos André de Almeida                   (Portaria nº 066/2025)  </t>
  </si>
  <si>
    <t>003/2025</t>
  </si>
  <si>
    <t>071/2024</t>
  </si>
  <si>
    <t>PE 90008/2024</t>
  </si>
  <si>
    <t>PRIME CONSULTORIA E
ASSESSORIA EMPRESARIAL LTDA</t>
  </si>
  <si>
    <t>CNPJ nº 05.340.639/0001-30</t>
  </si>
  <si>
    <t>Contratação de empresa de gerenciamento para frota pública que envolva serviço de manutenção mecânica preventiva e corretiva, fornecimento de peças, acessórios, serviços especializados em geral como retifica de motores, lataria, pintura, estofamento, elétrica, óleos lubrificantes, filtros, borracharia, higienização e afins com uso de cartão magnético ou outra tecnologia que substitua, sob gestão em plataforma informatizada online e mediante convenio pelas Contratadas e disposição as contratantes, conforme Lei 14.133/21 para tender as necessidades do Conselho Regional de Enfermagem da Bahia – Coren-BA, conforme condições e exigências estabelecidas neste instrumento.</t>
  </si>
  <si>
    <t>TAXA ADMINISTRATIVA           -11,25% (negativa de onze vígula vinte e cinco por cento)</t>
  </si>
  <si>
    <t>Wilmar Marques e                Thayse dos Santos                           (Portaria nº 085/2025)</t>
  </si>
  <si>
    <t>Em: 30/01/2025 Edição: 21</t>
  </si>
  <si>
    <t>004/2025</t>
  </si>
  <si>
    <t>175/2024</t>
  </si>
  <si>
    <t>PE 90010/2024</t>
  </si>
  <si>
    <t>POWER TELECOMUNICAÇÕES LTDA</t>
  </si>
  <si>
    <t>CNPJ Nº 07.802.639/0001-30</t>
  </si>
  <si>
    <t>Contratação de empresa especializada para prestação de serviços de link de acesso dedicado à internet por meio de IP – Internet Protocol, para atender as necessidades do Conselho Regional de Enfermagem da Bahia na Subseção de Feira de Santana, com velocidade mínima de 50Mbps, conforme condições e exigências estabelecidas neste instrumento</t>
  </si>
  <si>
    <t>Thayse dos Santos e                Marcos Félix de Souza                            (Portaria nº 086/2025)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</si>
  <si>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</si>
  <si>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</si>
  <si>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</si>
  <si>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</si>
  <si>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</si>
  <si>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</si>
  <si>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                    Carlos André de Almeida e Davi Reis                                      (Portaria nº 1.393/2024)  </t>
  </si>
  <si>
    <t>Em: 06/02/2025 Edição: 026</t>
  </si>
  <si>
    <t>005/2025</t>
  </si>
  <si>
    <t>067/2024</t>
  </si>
  <si>
    <t>PE 90007/2024</t>
  </si>
  <si>
    <t>HFM SOLUÇÕES E SAÚDE LTDA</t>
  </si>
  <si>
    <t>CNPJ Nº 52.587.475/0001-20</t>
  </si>
  <si>
    <t>Contratação de empresa especializada na prestação de serviços de Engenharia de Segurança e Medicina do Trabalho, afim de elaborar, atualizar e coordenar o PCMSO (Programa Controle Médico e Saúde Ocupacional); elaborar, atualizar e acompanhar o PGR(Programa de Gerenciamento de Risco)/GRO(Gerenciamento de Riscos Ocupacionais), o LTCAT(Laudo Técnico das Condições e Ambientais de Trabalho), o PPP(Perfil Profissiográfico Previdenciário); elaborar, atualizar e prestar assistência técnica ao desenvolvimento do AET(Análise Ergonômica do Trabalho); prestar a assessoria em Saúde e Segurança do Trabalho; realizar gestão de SST(Saúde e Segurança do Trabalho) para o E-Social (emitir e enviar arquivos referentes SSR para plataforma do E-Social), para o Conselho Regional de Enfermagem da Bahia – Coren-BA, conforme condições e exigências estabelecidas neste instrumento.</t>
  </si>
  <si>
    <t>Rejane de Almeida e                Maisa Fraga                            (Portaria nº 210/2025)</t>
  </si>
  <si>
    <t>Em: 04/02/2025 Edição: 24</t>
  </si>
  <si>
    <t>006/2025</t>
  </si>
  <si>
    <t>088/2024</t>
  </si>
  <si>
    <t>INEX 06/2024</t>
  </si>
  <si>
    <t>COMERCIAL COLU LTDA</t>
  </si>
  <si>
    <t>Locação de imóvel em Guanambi</t>
  </si>
  <si>
    <t>Thiago Emmanuel Souza e                Carlos André de Almeida                          (Portaria nº 376/2025)</t>
  </si>
  <si>
    <t>Em: 19/02/2025 Edição: 35</t>
  </si>
  <si>
    <t>002/2024</t>
  </si>
  <si>
    <t>099/2023</t>
  </si>
  <si>
    <t>PE 026/2023</t>
  </si>
  <si>
    <t>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</si>
  <si>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</si>
  <si>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19/03/2025 Edição: 53</t>
  </si>
  <si>
    <t>007/2025</t>
  </si>
  <si>
    <t>290/2024</t>
  </si>
  <si>
    <t>DISP 90002/2025</t>
  </si>
  <si>
    <t>LECUPON S.A.</t>
  </si>
  <si>
    <t>CNPJ nº no 26.989.697/0001</t>
  </si>
  <si>
    <t>contratação de empresa especializada no desenvolvimento, gestão e intermediação de Clube de Benefícios e de Vantagens através de plataforma, a ser oferecido aos profissionais inscritos no COREN-BA, conforme condições e exigências estabelecidas neste Aviso de
Contratação Direta e seus anexos.</t>
  </si>
  <si>
    <t xml:space="preserve">Ilani Santos e                    Cássia Pitangueiras                                   (Portaria nº 806/2025)  </t>
  </si>
  <si>
    <t>Em: 26/03/2024 Edição: 58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</si>
  <si>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</si>
  <si>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</si>
  <si>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</si>
  <si>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</si>
  <si>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</si>
  <si>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</si>
  <si>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 xml:space="preserve">Thiago Souza e                    Carlos José da Silva                                   (Portaria nº 122/2024)  </t>
  </si>
  <si>
    <t xml:space="preserve">Em: 03/04/2025 Edição: 64          </t>
  </si>
  <si>
    <t>001/2022</t>
  </si>
  <si>
    <t>221/2022</t>
  </si>
  <si>
    <t>Adesão a Ata de RP 01/2021 Cofen                   (PE 23/2020)</t>
  </si>
  <si>
    <t>Implanta Informática Ltda</t>
  </si>
  <si>
    <t>CNPJ Nº 37.994.043/0001-40</t>
  </si>
  <si>
    <t>3º Aditivo                            (01 Apostilamento)</t>
  </si>
  <si>
    <t xml:space="preserve">Mariana Gama e                  Mario Robson Santos      (Portaria nº 1.081/2024)  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</si>
  <si>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</si>
  <si>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</si>
  <si>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</si>
  <si>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</si>
  <si>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</si>
  <si>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</si>
  <si>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 xml:space="preserve">Thayse dos Santos e              Carlos da Silva                   (Portaria nº 118/2024)  </t>
  </si>
  <si>
    <t>Em: 03/04/2025 Edição: 064</t>
  </si>
  <si>
    <t>007/2023</t>
  </si>
  <si>
    <t>067/2023</t>
  </si>
  <si>
    <t>DISP 010/2023</t>
  </si>
  <si>
    <t>SUDOESTE TELECOM LTDA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</si>
  <si>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</si>
  <si>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</si>
  <si>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</si>
  <si>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</si>
  <si>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</si>
  <si>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</si>
  <si>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</si>
  <si>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</si>
  <si>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</si>
  <si>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</si>
  <si>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</si>
  <si>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</si>
  <si>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</si>
  <si>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</si>
  <si>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</si>
  <si>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</si>
  <si>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</si>
  <si>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012/2024</t>
  </si>
  <si>
    <t>066/2024</t>
  </si>
  <si>
    <t xml:space="preserve">PE 90004/2024 </t>
  </si>
  <si>
    <t xml:space="preserve">FORTT DO BRASIL LTDA </t>
  </si>
  <si>
    <t>CNPJ nº 05.138.913/0001-92</t>
  </si>
  <si>
    <t>Prestação de serviço de solução integrada de comunicação VOIP em nuvem, integralizada com operação de STFC/SCM</t>
  </si>
  <si>
    <t xml:space="preserve">Roberto Seixas e              Alberto Santos                   (Portaria nº 1.887/2024)  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</si>
  <si>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</si>
  <si>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</si>
  <si>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</si>
  <si>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</si>
  <si>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</si>
  <si>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</si>
  <si>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</si>
  <si>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</si>
  <si>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</si>
  <si>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</si>
  <si>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</si>
  <si>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</si>
  <si>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</si>
  <si>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</si>
  <si>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</si>
  <si>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</si>
  <si>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</si>
  <si>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</si>
  <si>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008/2025</t>
  </si>
  <si>
    <t>INEX 002/2025</t>
  </si>
  <si>
    <t>Marília Lisbôa, Misael dos Santos e Wilmar Marques (Portaria nº 548/2025)</t>
  </si>
  <si>
    <t>Em: 20/03/2025 Edição: 054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</si>
  <si>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</si>
  <si>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</si>
  <si>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</si>
  <si>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</si>
  <si>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</si>
  <si>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</si>
  <si>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</si>
  <si>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</si>
  <si>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</si>
  <si>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</si>
  <si>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</si>
  <si>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</si>
  <si>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COMPANHIA DE ELETRICIDADE DO ESTADO DA BAHIA - 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</si>
  <si>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</si>
  <si>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</si>
  <si>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</si>
  <si>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</si>
  <si>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</si>
  <si>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</si>
  <si>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</si>
  <si>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</si>
  <si>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</si>
  <si>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</si>
  <si>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</si>
  <si>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</si>
  <si>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</si>
  <si>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</si>
  <si>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</si>
  <si>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</si>
  <si>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</si>
  <si>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</si>
  <si>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</si>
  <si>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</si>
  <si>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</si>
  <si>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</si>
  <si>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</si>
  <si>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009/2025</t>
  </si>
  <si>
    <t>086/2024</t>
  </si>
  <si>
    <t>INEX 003/2025</t>
  </si>
  <si>
    <t>LEONARDO MINEIRO FALCÃO</t>
  </si>
  <si>
    <t>CPF Nº 659.519.905-34</t>
  </si>
  <si>
    <t>Locação de imóvel para a Subseção de Jequié</t>
  </si>
  <si>
    <t>124/2014</t>
  </si>
  <si>
    <t>INEX Nº 0404/2025</t>
  </si>
  <si>
    <t>Locação de imóvel para a Subseção de Teixeira de Freitas</t>
  </si>
  <si>
    <t>Aguardando envio da portaria</t>
  </si>
  <si>
    <t>Em: 05/05/2025 Edição: 082</t>
  </si>
  <si>
    <t>Aguardando  publicação do contrato no D.O.U.</t>
  </si>
  <si>
    <t>Aguardando  publicação do aditivo no D.O.U.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</si>
</sst>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&quot;R$&quot;\ #,##0.00"/>
    <numFmt numFmtId="167" formatCode="dd/mm/yy"/>
  </numFmts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b/>
      <i/>
      <sz val="12"/>
      <color theme="1"/>
      <name val="Calibri"/>
    </font>
    <font>
      <b/>
      <sz val="20"/>
      <color theme="0"/>
      <name val="Calibri"/>
    </font>
    <font>
      <sz val="11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1"/>
      <color indexed="2"/>
      <name val="Calibri"/>
    </font>
    <font>
      <sz val="12"/>
      <color theme="1"/>
      <name val="Calibri"/>
    </font>
    <font>
      <sz val="11"/>
      <color indexed="2"/>
      <name val="Calibri"/>
    </font>
    <font>
      <sz val="10"/>
      <color theme="1"/>
      <name val="Tahoma"/>
    </font>
    <font>
      <sz val="10"/>
      <color theme="1"/>
      <name val="Calibri"/>
    </font>
    <font>
      <b/>
      <sz val="10"/>
      <color theme="1"/>
      <name val="Calibri"/>
    </font>
    <font>
      <b/>
      <sz val="10"/>
      <color indexed="2"/>
      <name val="Calibri"/>
    </font>
    <font>
      <sz val="11"/>
      <color theme="1"/>
      <name val="Calibri"/>
      <scheme val="minor"/>
    </font>
    <font>
      <strike/>
      <sz val="11"/>
      <color theme="1"/>
      <name val="Calibri"/>
    </font>
    <font>
      <b/>
      <sz val="11"/>
      <color rgb="FF0070C0"/>
      <name val="Calibri"/>
    </font>
    <font>
      <b/>
      <sz val="11"/>
      <color rgb="FF00B050"/>
      <name val="Calibri"/>
    </font>
    <font>
      <b/>
      <sz val="11"/>
      <color rgb="FFC55A11"/>
      <name val="Calibri"/>
    </font>
    <font>
      <b/>
      <sz val="11"/>
      <color rgb="FF7030A0"/>
      <name val="Calibri"/>
    </font>
    <font>
      <sz val="11"/>
      <color rgb="FF00B050"/>
      <name val="Calibri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7030A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4" fillId="0" borderId="0" applyFont="0" applyFill="0" applyBorder="0" applyProtection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4" fontId="1" fillId="2" borderId="8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4" fontId="1" fillId="2" borderId="9" xfId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4" fontId="1" fillId="2" borderId="8" xfId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17" fontId="1" fillId="2" borderId="8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44" fontId="1" fillId="0" borderId="8" xfId="1" applyFont="1" applyBorder="1" applyAlignment="1">
      <alignment horizontal="center" vertical="center"/>
    </xf>
    <xf numFmtId="0" fontId="1" fillId="0" borderId="8" xfId="0" applyFont="1" applyBorder="1"/>
    <xf numFmtId="0" fontId="5" fillId="2" borderId="8" xfId="0" applyFont="1" applyFill="1" applyBorder="1" applyAlignment="1">
      <alignment vertical="center" wrapText="1"/>
    </xf>
    <xf numFmtId="165" fontId="1" fillId="0" borderId="8" xfId="0" applyNumberFormat="1" applyFont="1" applyBorder="1"/>
    <xf numFmtId="1" fontId="1" fillId="2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17" fontId="1" fillId="2" borderId="7" xfId="0" quotePrefix="1" applyNumberFormat="1" applyFont="1" applyFill="1" applyBorder="1" applyAlignment="1">
      <alignment horizontal="center" vertical="center" wrapText="1"/>
    </xf>
    <xf numFmtId="44" fontId="1" fillId="2" borderId="8" xfId="1" quotePrefix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2" borderId="8" xfId="0" applyFont="1" applyFill="1" applyBorder="1"/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8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/>
    <xf numFmtId="0" fontId="1" fillId="7" borderId="8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14" fontId="1" fillId="12" borderId="8" xfId="0" applyNumberFormat="1" applyFont="1" applyFill="1" applyBorder="1" applyAlignment="1">
      <alignment horizontal="center" vertical="center"/>
    </xf>
    <xf numFmtId="14" fontId="1" fillId="13" borderId="8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14" fontId="1" fillId="4" borderId="8" xfId="0" applyNumberFormat="1" applyFont="1" applyFill="1" applyBorder="1" applyAlignment="1">
      <alignment horizontal="center" vertical="center" wrapText="1"/>
    </xf>
    <xf numFmtId="14" fontId="1" fillId="15" borderId="8" xfId="0" applyNumberFormat="1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 wrapText="1"/>
    </xf>
    <xf numFmtId="14" fontId="1" fillId="16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/>
    <xf numFmtId="14" fontId="1" fillId="4" borderId="8" xfId="0" applyNumberFormat="1" applyFont="1" applyFill="1" applyBorder="1" applyAlignment="1">
      <alignment horizontal="center" vertical="center"/>
    </xf>
    <xf numFmtId="14" fontId="1" fillId="16" borderId="8" xfId="0" applyNumberFormat="1" applyFont="1" applyFill="1" applyBorder="1" applyAlignment="1">
      <alignment horizontal="center" vertical="center" wrapText="1"/>
    </xf>
    <xf numFmtId="14" fontId="1" fillId="15" borderId="8" xfId="0" applyNumberFormat="1" applyFont="1" applyFill="1" applyBorder="1" applyAlignment="1">
      <alignment horizontal="center" vertical="center" wrapText="1"/>
    </xf>
    <xf numFmtId="14" fontId="1" fillId="11" borderId="8" xfId="0" applyNumberFormat="1" applyFont="1" applyFill="1" applyBorder="1" applyAlignment="1">
      <alignment horizontal="center" vertical="center"/>
    </xf>
    <xf numFmtId="164" fontId="1" fillId="14" borderId="8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64" fontId="1" fillId="14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14" fontId="1" fillId="13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0" fillId="0" borderId="0" xfId="1" applyFont="1"/>
    <xf numFmtId="44" fontId="8" fillId="0" borderId="0" xfId="1" applyFont="1"/>
    <xf numFmtId="44" fontId="2" fillId="0" borderId="0" xfId="1" applyFont="1"/>
    <xf numFmtId="44" fontId="1" fillId="0" borderId="0" xfId="1" applyFont="1"/>
    <xf numFmtId="44" fontId="0" fillId="0" borderId="0" xfId="0" applyNumberFormat="1"/>
    <xf numFmtId="0" fontId="3" fillId="3" borderId="1" xfId="0" applyFont="1" applyFill="1" applyBorder="1" applyAlignment="1">
      <alignment vertical="center"/>
    </xf>
    <xf numFmtId="164" fontId="6" fillId="2" borderId="0" xfId="0" applyNumberFormat="1" applyFont="1" applyFill="1"/>
    <xf numFmtId="0" fontId="1" fillId="2" borderId="6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14" fontId="1" fillId="6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17" borderId="8" xfId="0" applyFont="1" applyFill="1" applyBorder="1" applyAlignment="1">
      <alignment horizontal="center" vertical="center"/>
    </xf>
    <xf numFmtId="0" fontId="12" fillId="17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4" fontId="12" fillId="17" borderId="9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9" fontId="12" fillId="17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14" fontId="12" fillId="17" borderId="8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4" fontId="11" fillId="2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3" fillId="3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" fontId="1" fillId="2" borderId="7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/>
    </xf>
    <xf numFmtId="0" fontId="21" fillId="14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0" borderId="8" xfId="0" applyFont="1" applyBorder="1"/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 wrapText="1"/>
    </xf>
    <xf numFmtId="14" fontId="1" fillId="18" borderId="8" xfId="0" applyNumberFormat="1" applyFont="1" applyFill="1" applyBorder="1" applyAlignment="1">
      <alignment horizontal="center" vertical="center"/>
    </xf>
    <xf numFmtId="14" fontId="1" fillId="18" borderId="8" xfId="0" applyNumberFormat="1" applyFont="1" applyFill="1" applyBorder="1" applyAlignment="1">
      <alignment horizontal="center" vertical="center" wrapText="1"/>
    </xf>
    <xf numFmtId="44" fontId="0" fillId="18" borderId="8" xfId="1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14" fontId="1" fillId="11" borderId="8" xfId="0" applyNumberFormat="1" applyFont="1" applyFill="1" applyBorder="1" applyAlignment="1">
      <alignment horizontal="center" vertical="center" wrapText="1"/>
    </xf>
    <xf numFmtId="164" fontId="10" fillId="18" borderId="8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88200" y="3341850"/>
          <a:ext cx="10515600" cy="876299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590549</xdr:colOff>
      <xdr:row>0</xdr:row>
      <xdr:rowOff>123824</xdr:rowOff>
    </xdr:from>
    <xdr:ext cx="2943225" cy="990599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611256</xdr:colOff>
      <xdr:row>0</xdr:row>
      <xdr:rowOff>99391</xdr:rowOff>
    </xdr:from>
    <xdr:ext cx="7172325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9672430" y="99391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</a:rPr>
            <a:t>SUPERVISÃO DOS CONTRATOS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276224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284508</xdr:colOff>
      <xdr:row>0</xdr:row>
      <xdr:rowOff>0</xdr:rowOff>
    </xdr:from>
    <xdr:ext cx="3514725" cy="981075"/>
    <xdr:pic>
      <xdr:nvPicPr>
        <xdr:cNvPr id="5" name="image1.gif" descr="F:\COMUNS\Logomarca\Novo_Logo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84508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opLeftCell="A158" workbookViewId="0">
      <selection activeCell="H172" sqref="H172"/>
    </sheetView>
  </sheetViews>
  <sheetFormatPr defaultColWidth="14.42578125" defaultRowHeight="15" customHeight="1" x14ac:dyDescent="0.25"/>
  <cols>
    <col min="1" max="1" width="4.42578125" customWidth="1"/>
    <col min="2" max="2" width="12.140625" style="1" customWidth="1"/>
    <col min="3" max="3" width="17.42578125" customWidth="1"/>
    <col min="4" max="4" width="19" customWidth="1"/>
    <col min="5" max="5" width="16" style="1" customWidth="1"/>
    <col min="6" max="6" width="19.42578125" style="2" customWidth="1"/>
    <col min="7" max="7" width="29.85546875" customWidth="1"/>
    <col min="8" max="8" width="32.140625" style="1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3"/>
      <c r="B1" s="3"/>
      <c r="C1" s="3"/>
      <c r="D1" s="3"/>
      <c r="E1" s="3"/>
      <c r="M1" s="4"/>
      <c r="S1" s="5"/>
      <c r="T1" s="5"/>
      <c r="U1" s="5"/>
      <c r="V1" s="5"/>
      <c r="W1" s="5"/>
    </row>
    <row r="2" spans="1:26" x14ac:dyDescent="0.25">
      <c r="A2" s="3"/>
      <c r="B2" s="3"/>
      <c r="C2" s="3"/>
      <c r="D2" s="3"/>
      <c r="E2" s="3"/>
      <c r="M2" s="4"/>
      <c r="S2" s="5"/>
      <c r="T2" s="5"/>
      <c r="U2" s="5"/>
      <c r="V2" s="5"/>
      <c r="W2" s="5"/>
    </row>
    <row r="3" spans="1:26" ht="15.75" x14ac:dyDescent="0.25">
      <c r="B3" s="6"/>
      <c r="C3" s="6"/>
      <c r="D3" s="6"/>
      <c r="E3" s="6"/>
      <c r="F3" s="7"/>
      <c r="G3" s="8"/>
      <c r="H3" s="6"/>
      <c r="I3" s="8"/>
      <c r="J3" s="8"/>
      <c r="K3" s="8"/>
      <c r="L3" s="9"/>
      <c r="M3" s="10"/>
      <c r="N3" s="8"/>
      <c r="O3" s="8"/>
      <c r="P3" s="8"/>
      <c r="Q3" s="8"/>
      <c r="R3" s="8"/>
      <c r="S3" s="11"/>
      <c r="T3" s="11"/>
      <c r="U3" s="11"/>
      <c r="V3" s="11"/>
      <c r="W3" s="11"/>
      <c r="X3" s="8"/>
      <c r="Y3" s="8"/>
      <c r="Z3" s="8"/>
    </row>
    <row r="4" spans="1:26" x14ac:dyDescent="0.25">
      <c r="A4" s="3"/>
      <c r="B4" s="3"/>
      <c r="C4" s="3"/>
      <c r="D4" s="3"/>
      <c r="E4" s="3"/>
      <c r="M4" s="4"/>
      <c r="S4" s="5"/>
      <c r="T4" s="5"/>
      <c r="U4" s="5"/>
      <c r="V4" s="5"/>
      <c r="W4" s="5"/>
    </row>
    <row r="5" spans="1:26" x14ac:dyDescent="0.25">
      <c r="A5" s="3"/>
      <c r="B5" s="3"/>
      <c r="C5" s="3"/>
      <c r="D5" s="3"/>
      <c r="E5" s="3"/>
      <c r="M5" s="4"/>
      <c r="S5" s="5"/>
      <c r="T5" s="5"/>
      <c r="U5" s="5"/>
      <c r="V5" s="5"/>
      <c r="W5" s="5"/>
    </row>
    <row r="6" spans="1:26" x14ac:dyDescent="0.25">
      <c r="A6" s="3"/>
      <c r="B6" s="3"/>
      <c r="C6" s="3"/>
      <c r="D6" s="3"/>
      <c r="E6" s="3"/>
      <c r="M6" s="4"/>
      <c r="S6" s="5"/>
      <c r="T6" s="5"/>
      <c r="U6" s="5"/>
      <c r="V6" s="5"/>
      <c r="W6" s="5"/>
    </row>
    <row r="7" spans="1:26" ht="14.25" customHeight="1" x14ac:dyDescent="0.25">
      <c r="A7" s="3"/>
      <c r="B7" s="3"/>
      <c r="C7" s="3"/>
      <c r="D7" s="3"/>
      <c r="E7" s="3"/>
      <c r="M7" s="4"/>
      <c r="S7" s="5"/>
      <c r="T7" s="5"/>
      <c r="U7" s="5"/>
      <c r="V7" s="5"/>
      <c r="W7" s="5"/>
    </row>
    <row r="8" spans="1:26" ht="26.25" x14ac:dyDescent="0.25">
      <c r="A8" s="3"/>
      <c r="B8" s="12"/>
      <c r="C8" s="191" t="s">
        <v>0</v>
      </c>
      <c r="D8" s="192"/>
      <c r="E8" s="192"/>
      <c r="F8" s="192"/>
      <c r="G8" s="193"/>
      <c r="H8" s="188" t="s">
        <v>1</v>
      </c>
      <c r="I8" s="189"/>
      <c r="J8" s="189"/>
      <c r="K8" s="190"/>
      <c r="L8" s="194" t="s">
        <v>2</v>
      </c>
      <c r="M8" s="192"/>
      <c r="N8" s="192"/>
      <c r="O8" s="193"/>
      <c r="P8" s="188" t="s">
        <v>3</v>
      </c>
      <c r="Q8" s="189"/>
      <c r="R8" s="190"/>
      <c r="S8" s="5"/>
      <c r="T8" s="5"/>
      <c r="U8" s="5"/>
      <c r="V8" s="5"/>
      <c r="W8" s="5"/>
    </row>
    <row r="9" spans="1:26" ht="67.5" customHeight="1" x14ac:dyDescent="0.25">
      <c r="A9" s="3"/>
      <c r="B9" s="13" t="s">
        <v>4</v>
      </c>
      <c r="C9" s="13" t="s">
        <v>5</v>
      </c>
      <c r="D9" s="13" t="s">
        <v>6</v>
      </c>
      <c r="E9" s="14" t="s">
        <v>7</v>
      </c>
      <c r="F9" s="14" t="s">
        <v>8</v>
      </c>
      <c r="G9" s="13" t="s">
        <v>9</v>
      </c>
      <c r="H9" s="14" t="s">
        <v>10</v>
      </c>
      <c r="I9" s="14" t="s">
        <v>11</v>
      </c>
      <c r="J9" s="13" t="s">
        <v>12</v>
      </c>
      <c r="K9" s="14" t="s">
        <v>13</v>
      </c>
      <c r="L9" s="14" t="s">
        <v>14</v>
      </c>
      <c r="M9" s="14" t="s">
        <v>15</v>
      </c>
      <c r="N9" s="15" t="s">
        <v>16</v>
      </c>
      <c r="O9" s="15" t="s">
        <v>17</v>
      </c>
      <c r="P9" s="16" t="s">
        <v>18</v>
      </c>
      <c r="Q9" s="16" t="s">
        <v>19</v>
      </c>
      <c r="R9" s="16" t="s">
        <v>20</v>
      </c>
      <c r="S9" s="17"/>
      <c r="T9" s="17"/>
      <c r="U9" s="17"/>
      <c r="V9" s="17"/>
      <c r="W9" s="17"/>
      <c r="X9" s="17"/>
      <c r="Y9" s="18"/>
      <c r="Z9" s="18"/>
    </row>
    <row r="10" spans="1:26" ht="66" customHeight="1" x14ac:dyDescent="0.25">
      <c r="A10" s="3"/>
      <c r="B10" s="19">
        <v>1</v>
      </c>
      <c r="C10" s="20" t="s">
        <v>21</v>
      </c>
      <c r="D10" s="20" t="s">
        <v>22</v>
      </c>
      <c r="E10" s="20" t="s">
        <v>23</v>
      </c>
      <c r="F10" s="21" t="s">
        <v>24</v>
      </c>
      <c r="G10" s="21" t="s">
        <v>25</v>
      </c>
      <c r="H10" s="22">
        <v>336</v>
      </c>
      <c r="I10" s="22"/>
      <c r="J10" s="23" t="s">
        <v>26</v>
      </c>
      <c r="K10" s="23" t="s">
        <v>27</v>
      </c>
      <c r="L10" s="24">
        <v>43664</v>
      </c>
      <c r="M10" s="24">
        <v>43951</v>
      </c>
      <c r="N10" s="25" t="s">
        <v>28</v>
      </c>
      <c r="O10" s="20">
        <f>5+4</f>
        <v>9</v>
      </c>
      <c r="P10" s="26" t="s">
        <v>29</v>
      </c>
      <c r="Q10" s="24"/>
      <c r="R10" s="22"/>
      <c r="S10" s="5"/>
      <c r="T10" s="5"/>
      <c r="U10" s="5"/>
      <c r="V10" s="5"/>
      <c r="W10" s="5"/>
    </row>
    <row r="11" spans="1:26" ht="70.5" customHeight="1" x14ac:dyDescent="0.25">
      <c r="A11" s="3"/>
      <c r="B11" s="19">
        <v>2</v>
      </c>
      <c r="C11" s="20" t="s">
        <v>30</v>
      </c>
      <c r="D11" s="20" t="s">
        <v>31</v>
      </c>
      <c r="E11" s="27" t="s">
        <v>32</v>
      </c>
      <c r="F11" s="21" t="s">
        <v>33</v>
      </c>
      <c r="G11" s="21" t="s">
        <v>34</v>
      </c>
      <c r="H11" s="22">
        <v>4660</v>
      </c>
      <c r="I11" s="22"/>
      <c r="J11" s="23" t="s">
        <v>35</v>
      </c>
      <c r="K11" s="24" t="s">
        <v>27</v>
      </c>
      <c r="L11" s="24">
        <v>43475</v>
      </c>
      <c r="M11" s="24">
        <v>43656</v>
      </c>
      <c r="N11" s="28" t="s">
        <v>28</v>
      </c>
      <c r="O11" s="29">
        <f>12</f>
        <v>12</v>
      </c>
      <c r="P11" s="26" t="s">
        <v>36</v>
      </c>
      <c r="Q11" s="26" t="s">
        <v>37</v>
      </c>
      <c r="R11" s="30"/>
      <c r="S11" s="5"/>
      <c r="T11" s="5"/>
      <c r="U11" s="5"/>
      <c r="V11" s="5"/>
      <c r="W11" s="5"/>
    </row>
    <row r="12" spans="1:26" ht="75" x14ac:dyDescent="0.25">
      <c r="A12" s="3"/>
      <c r="B12" s="19">
        <v>3</v>
      </c>
      <c r="C12" s="20" t="s">
        <v>38</v>
      </c>
      <c r="D12" s="27" t="s">
        <v>39</v>
      </c>
      <c r="E12" s="27" t="s">
        <v>40</v>
      </c>
      <c r="F12" s="21" t="s">
        <v>41</v>
      </c>
      <c r="G12" s="21" t="s">
        <v>42</v>
      </c>
      <c r="H12" s="22">
        <v>8400</v>
      </c>
      <c r="I12" s="22"/>
      <c r="J12" s="23" t="s">
        <v>26</v>
      </c>
      <c r="K12" s="24" t="s">
        <v>27</v>
      </c>
      <c r="L12" s="24">
        <v>43222</v>
      </c>
      <c r="M12" s="24">
        <v>43953</v>
      </c>
      <c r="N12" s="28" t="s">
        <v>28</v>
      </c>
      <c r="O12" s="20">
        <f>12+12</f>
        <v>24</v>
      </c>
      <c r="P12" s="31" t="s">
        <v>43</v>
      </c>
      <c r="Q12" s="26"/>
      <c r="R12" s="30" t="s">
        <v>44</v>
      </c>
      <c r="S12" s="5"/>
      <c r="T12" s="5"/>
      <c r="U12" s="5"/>
      <c r="V12" s="5"/>
      <c r="W12" s="5"/>
    </row>
    <row r="13" spans="1:26" ht="75" x14ac:dyDescent="0.25">
      <c r="A13" s="3"/>
      <c r="B13" s="19">
        <v>4</v>
      </c>
      <c r="C13" s="20" t="s">
        <v>45</v>
      </c>
      <c r="D13" s="20" t="s">
        <v>46</v>
      </c>
      <c r="E13" s="27" t="s">
        <v>47</v>
      </c>
      <c r="F13" s="21" t="s">
        <v>48</v>
      </c>
      <c r="G13" s="21" t="s">
        <v>49</v>
      </c>
      <c r="H13" s="32">
        <v>9000</v>
      </c>
      <c r="I13" s="22"/>
      <c r="J13" s="23" t="s">
        <v>26</v>
      </c>
      <c r="K13" s="24" t="s">
        <v>27</v>
      </c>
      <c r="L13" s="24">
        <v>42964</v>
      </c>
      <c r="M13" s="24">
        <v>44061</v>
      </c>
      <c r="N13" s="28" t="s">
        <v>28</v>
      </c>
      <c r="O13" s="33">
        <f>12+12+12</f>
        <v>36</v>
      </c>
      <c r="P13" s="31" t="s">
        <v>43</v>
      </c>
      <c r="Q13" s="26" t="s">
        <v>50</v>
      </c>
      <c r="R13" s="30" t="s">
        <v>51</v>
      </c>
      <c r="S13" s="5"/>
      <c r="T13" s="5"/>
      <c r="U13" s="5"/>
      <c r="V13" s="5"/>
      <c r="W13" s="5"/>
    </row>
    <row r="14" spans="1:26" ht="60" x14ac:dyDescent="0.25">
      <c r="A14" s="3"/>
      <c r="B14" s="19">
        <v>5</v>
      </c>
      <c r="C14" s="20" t="s">
        <v>52</v>
      </c>
      <c r="D14" s="20" t="s">
        <v>53</v>
      </c>
      <c r="E14" s="27" t="s">
        <v>54</v>
      </c>
      <c r="F14" s="21" t="s">
        <v>55</v>
      </c>
      <c r="G14" s="21" t="s">
        <v>56</v>
      </c>
      <c r="H14" s="32">
        <v>5880</v>
      </c>
      <c r="I14" s="22"/>
      <c r="J14" s="23" t="s">
        <v>26</v>
      </c>
      <c r="K14" s="24" t="s">
        <v>27</v>
      </c>
      <c r="L14" s="24">
        <v>43042</v>
      </c>
      <c r="M14" s="24">
        <v>43772</v>
      </c>
      <c r="N14" s="28" t="s">
        <v>28</v>
      </c>
      <c r="O14" s="33">
        <f>12+12</f>
        <v>24</v>
      </c>
      <c r="P14" s="31" t="s">
        <v>43</v>
      </c>
      <c r="Q14" s="26"/>
      <c r="R14" s="30"/>
      <c r="S14" s="5"/>
      <c r="T14" s="5"/>
      <c r="U14" s="5"/>
      <c r="V14" s="5"/>
      <c r="W14" s="5"/>
    </row>
    <row r="15" spans="1:26" ht="42.75" customHeight="1" x14ac:dyDescent="0.25">
      <c r="A15" s="3"/>
      <c r="B15" s="34">
        <v>6</v>
      </c>
      <c r="C15" s="35" t="s">
        <v>57</v>
      </c>
      <c r="D15" s="35" t="s">
        <v>58</v>
      </c>
      <c r="E15" s="36" t="s">
        <v>59</v>
      </c>
      <c r="F15" s="37" t="s">
        <v>60</v>
      </c>
      <c r="G15" s="38" t="s">
        <v>61</v>
      </c>
      <c r="H15" s="39"/>
      <c r="I15" s="40"/>
      <c r="J15" s="41" t="s">
        <v>35</v>
      </c>
      <c r="K15" s="42" t="s">
        <v>27</v>
      </c>
      <c r="L15" s="42">
        <v>43588</v>
      </c>
      <c r="M15" s="42">
        <v>43680</v>
      </c>
      <c r="N15" s="22" t="s">
        <v>28</v>
      </c>
      <c r="O15" s="29">
        <f>3</f>
        <v>3</v>
      </c>
      <c r="P15" s="26" t="s">
        <v>62</v>
      </c>
      <c r="Q15" s="26" t="s">
        <v>63</v>
      </c>
      <c r="R15" s="30"/>
      <c r="S15" s="5"/>
      <c r="T15" s="5"/>
      <c r="U15" s="5"/>
      <c r="V15" s="5"/>
      <c r="W15" s="5"/>
    </row>
    <row r="16" spans="1:26" ht="49.5" customHeight="1" x14ac:dyDescent="0.25">
      <c r="A16" s="3"/>
      <c r="B16" s="19">
        <v>7</v>
      </c>
      <c r="C16" s="20" t="s">
        <v>64</v>
      </c>
      <c r="D16" s="27" t="s">
        <v>65</v>
      </c>
      <c r="E16" s="43" t="s">
        <v>66</v>
      </c>
      <c r="F16" s="21" t="s">
        <v>67</v>
      </c>
      <c r="G16" s="44" t="s">
        <v>68</v>
      </c>
      <c r="H16" s="32">
        <v>2300</v>
      </c>
      <c r="I16" s="22"/>
      <c r="J16" s="23" t="s">
        <v>35</v>
      </c>
      <c r="K16" s="24" t="s">
        <v>27</v>
      </c>
      <c r="L16" s="24">
        <v>43325</v>
      </c>
      <c r="M16" s="24">
        <v>43690</v>
      </c>
      <c r="N16" s="22" t="s">
        <v>28</v>
      </c>
      <c r="O16" s="29">
        <f t="shared" ref="O16:O19" si="0">12</f>
        <v>12</v>
      </c>
      <c r="P16" s="45" t="s">
        <v>69</v>
      </c>
      <c r="Q16" s="26" t="s">
        <v>70</v>
      </c>
      <c r="R16" s="22"/>
      <c r="S16" s="5"/>
      <c r="T16" s="5"/>
      <c r="U16" s="5"/>
      <c r="V16" s="5"/>
      <c r="W16" s="5"/>
    </row>
    <row r="17" spans="1:23" ht="51" customHeight="1" x14ac:dyDescent="0.25">
      <c r="A17" s="3"/>
      <c r="B17" s="19">
        <v>8</v>
      </c>
      <c r="C17" s="20" t="s">
        <v>71</v>
      </c>
      <c r="D17" s="27" t="s">
        <v>72</v>
      </c>
      <c r="E17" s="27" t="s">
        <v>73</v>
      </c>
      <c r="F17" s="38" t="s">
        <v>74</v>
      </c>
      <c r="G17" s="21" t="s">
        <v>75</v>
      </c>
      <c r="H17" s="32">
        <v>1278.96</v>
      </c>
      <c r="I17" s="22"/>
      <c r="J17" s="23" t="s">
        <v>35</v>
      </c>
      <c r="K17" s="24" t="s">
        <v>27</v>
      </c>
      <c r="L17" s="24">
        <v>43334</v>
      </c>
      <c r="M17" s="24">
        <v>43699</v>
      </c>
      <c r="N17" s="22" t="s">
        <v>28</v>
      </c>
      <c r="O17" s="29">
        <f t="shared" si="0"/>
        <v>12</v>
      </c>
      <c r="P17" s="45" t="s">
        <v>76</v>
      </c>
      <c r="Q17" s="26" t="s">
        <v>77</v>
      </c>
      <c r="R17" s="22"/>
      <c r="S17" s="5"/>
      <c r="T17" s="5"/>
      <c r="U17" s="5"/>
      <c r="V17" s="5"/>
      <c r="W17" s="5"/>
    </row>
    <row r="18" spans="1:23" ht="42.75" customHeight="1" x14ac:dyDescent="0.25">
      <c r="A18" s="3"/>
      <c r="B18" s="19">
        <v>9</v>
      </c>
      <c r="C18" s="20" t="s">
        <v>78</v>
      </c>
      <c r="D18" s="27" t="s">
        <v>64</v>
      </c>
      <c r="E18" s="27" t="s">
        <v>79</v>
      </c>
      <c r="F18" s="21" t="s">
        <v>80</v>
      </c>
      <c r="G18" s="21" t="s">
        <v>81</v>
      </c>
      <c r="H18" s="32">
        <f>27562.5</f>
        <v>27562.5</v>
      </c>
      <c r="I18" s="22"/>
      <c r="J18" s="23" t="s">
        <v>35</v>
      </c>
      <c r="K18" s="24" t="s">
        <v>27</v>
      </c>
      <c r="L18" s="24">
        <v>43364</v>
      </c>
      <c r="M18" s="24">
        <v>43729</v>
      </c>
      <c r="N18" s="22" t="s">
        <v>28</v>
      </c>
      <c r="O18" s="29">
        <f t="shared" si="0"/>
        <v>12</v>
      </c>
      <c r="P18" s="46" t="s">
        <v>82</v>
      </c>
      <c r="Q18" s="21" t="s">
        <v>83</v>
      </c>
      <c r="R18" s="28"/>
      <c r="S18" s="5"/>
      <c r="T18" s="5"/>
      <c r="U18" s="5"/>
      <c r="V18" s="5"/>
      <c r="W18" s="5"/>
    </row>
    <row r="19" spans="1:23" ht="75" x14ac:dyDescent="0.25">
      <c r="A19" s="3"/>
      <c r="B19" s="19">
        <v>10</v>
      </c>
      <c r="C19" s="20" t="s">
        <v>84</v>
      </c>
      <c r="D19" s="20" t="s">
        <v>85</v>
      </c>
      <c r="E19" s="20" t="s">
        <v>86</v>
      </c>
      <c r="F19" s="21" t="s">
        <v>87</v>
      </c>
      <c r="G19" s="21" t="s">
        <v>88</v>
      </c>
      <c r="H19" s="47">
        <f>896.6+2138.9</f>
        <v>3035.5</v>
      </c>
      <c r="I19" s="22"/>
      <c r="J19" s="23" t="s">
        <v>35</v>
      </c>
      <c r="K19" s="24" t="s">
        <v>27</v>
      </c>
      <c r="L19" s="24">
        <v>43389</v>
      </c>
      <c r="M19" s="24">
        <v>43754</v>
      </c>
      <c r="N19" s="22" t="s">
        <v>28</v>
      </c>
      <c r="O19" s="29">
        <f t="shared" si="0"/>
        <v>12</v>
      </c>
      <c r="P19" s="26" t="s">
        <v>89</v>
      </c>
      <c r="Q19" s="21" t="s">
        <v>90</v>
      </c>
      <c r="R19" s="28"/>
      <c r="S19" s="5"/>
      <c r="T19" s="5"/>
      <c r="U19" s="5"/>
      <c r="V19" s="5"/>
      <c r="W19" s="5"/>
    </row>
    <row r="20" spans="1:23" ht="48" customHeight="1" x14ac:dyDescent="0.25">
      <c r="A20" s="3"/>
      <c r="B20" s="19">
        <v>11</v>
      </c>
      <c r="C20" s="20" t="s">
        <v>91</v>
      </c>
      <c r="D20" s="20" t="s">
        <v>92</v>
      </c>
      <c r="E20" s="48" t="s">
        <v>93</v>
      </c>
      <c r="F20" s="21" t="s">
        <v>60</v>
      </c>
      <c r="G20" s="21" t="s">
        <v>94</v>
      </c>
      <c r="H20" s="32">
        <v>82048.5</v>
      </c>
      <c r="I20" s="22"/>
      <c r="J20" s="23" t="s">
        <v>95</v>
      </c>
      <c r="K20" s="24" t="s">
        <v>27</v>
      </c>
      <c r="L20" s="24">
        <v>43665</v>
      </c>
      <c r="M20" s="24">
        <v>44091</v>
      </c>
      <c r="N20" s="22" t="s">
        <v>28</v>
      </c>
      <c r="O20" s="29">
        <f>2</f>
        <v>2</v>
      </c>
      <c r="P20" s="26" t="s">
        <v>96</v>
      </c>
      <c r="Q20" s="21" t="s">
        <v>97</v>
      </c>
      <c r="R20" s="28"/>
      <c r="S20" s="5"/>
      <c r="T20" s="5"/>
      <c r="U20" s="5"/>
      <c r="V20" s="5"/>
      <c r="W20" s="5"/>
    </row>
    <row r="21" spans="1:23" ht="39" customHeight="1" x14ac:dyDescent="0.25">
      <c r="A21" s="3"/>
      <c r="B21" s="19">
        <v>12</v>
      </c>
      <c r="C21" s="20" t="s">
        <v>98</v>
      </c>
      <c r="D21" s="20" t="s">
        <v>85</v>
      </c>
      <c r="E21" s="20" t="s">
        <v>86</v>
      </c>
      <c r="F21" s="21" t="s">
        <v>99</v>
      </c>
      <c r="G21" s="21" t="s">
        <v>100</v>
      </c>
      <c r="H21" s="47">
        <v>752.18</v>
      </c>
      <c r="I21" s="22"/>
      <c r="J21" s="23" t="s">
        <v>35</v>
      </c>
      <c r="K21" s="24" t="s">
        <v>27</v>
      </c>
      <c r="L21" s="24">
        <v>43389</v>
      </c>
      <c r="M21" s="24">
        <v>43754</v>
      </c>
      <c r="N21" s="22" t="s">
        <v>28</v>
      </c>
      <c r="O21" s="29">
        <f>12</f>
        <v>12</v>
      </c>
      <c r="P21" s="45" t="s">
        <v>101</v>
      </c>
      <c r="Q21" s="21" t="s">
        <v>90</v>
      </c>
      <c r="R21" s="28"/>
      <c r="S21" s="5"/>
      <c r="T21" s="5"/>
      <c r="U21" s="5"/>
      <c r="V21" s="5"/>
      <c r="W21" s="5"/>
    </row>
    <row r="22" spans="1:23" ht="43.5" customHeight="1" x14ac:dyDescent="0.25">
      <c r="A22" s="3"/>
      <c r="B22" s="19">
        <v>13</v>
      </c>
      <c r="C22" s="20" t="s">
        <v>102</v>
      </c>
      <c r="D22" s="20" t="s">
        <v>103</v>
      </c>
      <c r="E22" s="49" t="s">
        <v>104</v>
      </c>
      <c r="F22" s="21" t="s">
        <v>105</v>
      </c>
      <c r="G22" s="33" t="s">
        <v>106</v>
      </c>
      <c r="H22" s="32">
        <v>4798</v>
      </c>
      <c r="I22" s="22"/>
      <c r="J22" s="50" t="s">
        <v>35</v>
      </c>
      <c r="K22" s="24" t="s">
        <v>27</v>
      </c>
      <c r="L22" s="24">
        <v>43088</v>
      </c>
      <c r="M22" s="23">
        <v>43818</v>
      </c>
      <c r="N22" s="22" t="s">
        <v>28</v>
      </c>
      <c r="O22" s="29">
        <f>12+12</f>
        <v>24</v>
      </c>
      <c r="P22" s="45" t="s">
        <v>107</v>
      </c>
      <c r="Q22" s="21" t="s">
        <v>108</v>
      </c>
      <c r="R22" s="22"/>
      <c r="S22" s="5"/>
      <c r="T22" s="5"/>
      <c r="U22" s="5"/>
      <c r="V22" s="5"/>
      <c r="W22" s="5"/>
    </row>
    <row r="23" spans="1:23" ht="47.25" customHeight="1" x14ac:dyDescent="0.25">
      <c r="A23" s="3"/>
      <c r="B23" s="19">
        <v>14</v>
      </c>
      <c r="C23" s="20" t="s">
        <v>109</v>
      </c>
      <c r="D23" s="20" t="s">
        <v>110</v>
      </c>
      <c r="E23" s="48" t="s">
        <v>111</v>
      </c>
      <c r="F23" s="21" t="s">
        <v>112</v>
      </c>
      <c r="G23" s="26" t="s">
        <v>113</v>
      </c>
      <c r="H23" s="51">
        <v>438</v>
      </c>
      <c r="I23" s="52"/>
      <c r="J23" s="50" t="s">
        <v>114</v>
      </c>
      <c r="K23" s="24" t="s">
        <v>27</v>
      </c>
      <c r="L23" s="24">
        <v>43644</v>
      </c>
      <c r="M23" s="24">
        <v>43826</v>
      </c>
      <c r="N23" s="22" t="s">
        <v>28</v>
      </c>
      <c r="O23" s="29">
        <f>7</f>
        <v>7</v>
      </c>
      <c r="P23" s="26" t="s">
        <v>115</v>
      </c>
      <c r="Q23" s="21" t="s">
        <v>116</v>
      </c>
      <c r="R23" s="53"/>
      <c r="S23" s="5"/>
      <c r="T23" s="5"/>
      <c r="U23" s="5"/>
      <c r="V23" s="5"/>
      <c r="W23" s="5"/>
    </row>
    <row r="24" spans="1:23" ht="45" customHeight="1" x14ac:dyDescent="0.25">
      <c r="A24" s="3"/>
      <c r="B24" s="19">
        <v>15</v>
      </c>
      <c r="C24" s="20" t="s">
        <v>117</v>
      </c>
      <c r="D24" s="20" t="s">
        <v>118</v>
      </c>
      <c r="E24" s="19" t="s">
        <v>119</v>
      </c>
      <c r="F24" s="21" t="s">
        <v>120</v>
      </c>
      <c r="G24" s="33" t="s">
        <v>121</v>
      </c>
      <c r="H24" s="51">
        <v>225000</v>
      </c>
      <c r="I24" s="54"/>
      <c r="J24" s="50" t="s">
        <v>35</v>
      </c>
      <c r="K24" s="24" t="s">
        <v>27</v>
      </c>
      <c r="L24" s="24">
        <v>42942</v>
      </c>
      <c r="M24" s="23">
        <v>43830</v>
      </c>
      <c r="N24" s="22" t="s">
        <v>28</v>
      </c>
      <c r="O24" s="29">
        <f>12+12+5</f>
        <v>29</v>
      </c>
      <c r="P24" s="26" t="s">
        <v>122</v>
      </c>
      <c r="Q24" s="21" t="s">
        <v>123</v>
      </c>
      <c r="R24" s="52"/>
      <c r="S24" s="5"/>
      <c r="T24" s="5"/>
      <c r="U24" s="5"/>
      <c r="V24" s="5"/>
      <c r="W24" s="5"/>
    </row>
    <row r="25" spans="1:23" ht="41.25" customHeight="1" x14ac:dyDescent="0.25">
      <c r="A25" s="3"/>
      <c r="B25" s="19">
        <v>16</v>
      </c>
      <c r="C25" s="20" t="s">
        <v>124</v>
      </c>
      <c r="D25" s="27" t="s">
        <v>125</v>
      </c>
      <c r="E25" s="48" t="s">
        <v>126</v>
      </c>
      <c r="F25" s="21" t="s">
        <v>127</v>
      </c>
      <c r="G25" s="26" t="s">
        <v>128</v>
      </c>
      <c r="H25" s="51">
        <v>36000</v>
      </c>
      <c r="I25" s="52"/>
      <c r="J25" s="50" t="s">
        <v>35</v>
      </c>
      <c r="K25" s="24" t="s">
        <v>27</v>
      </c>
      <c r="L25" s="24">
        <v>43655</v>
      </c>
      <c r="M25" s="24">
        <v>43830</v>
      </c>
      <c r="N25" s="22" t="s">
        <v>28</v>
      </c>
      <c r="O25" s="29">
        <v>5</v>
      </c>
      <c r="P25" s="26" t="s">
        <v>129</v>
      </c>
      <c r="Q25" s="21" t="s">
        <v>130</v>
      </c>
      <c r="R25" s="52"/>
      <c r="S25" s="5"/>
      <c r="T25" s="5"/>
      <c r="U25" s="5"/>
      <c r="V25" s="5"/>
      <c r="W25" s="5"/>
    </row>
    <row r="26" spans="1:23" ht="46.5" customHeight="1" x14ac:dyDescent="0.25">
      <c r="A26" s="3"/>
      <c r="B26" s="19">
        <v>17</v>
      </c>
      <c r="C26" s="20" t="s">
        <v>131</v>
      </c>
      <c r="D26" s="20" t="s">
        <v>132</v>
      </c>
      <c r="E26" s="48" t="s">
        <v>133</v>
      </c>
      <c r="F26" s="21" t="s">
        <v>134</v>
      </c>
      <c r="G26" s="26" t="s">
        <v>135</v>
      </c>
      <c r="H26" s="51">
        <v>10900</v>
      </c>
      <c r="I26" s="52"/>
      <c r="J26" s="50" t="s">
        <v>26</v>
      </c>
      <c r="K26" s="24" t="s">
        <v>27</v>
      </c>
      <c r="L26" s="24">
        <v>43663</v>
      </c>
      <c r="M26" s="24">
        <v>43830</v>
      </c>
      <c r="N26" s="22" t="s">
        <v>28</v>
      </c>
      <c r="O26" s="29">
        <v>5</v>
      </c>
      <c r="P26" s="26" t="s">
        <v>136</v>
      </c>
      <c r="Q26" s="21" t="s">
        <v>137</v>
      </c>
      <c r="R26" s="52"/>
      <c r="S26" s="5"/>
      <c r="T26" s="5"/>
      <c r="U26" s="5"/>
      <c r="V26" s="5"/>
      <c r="W26" s="5"/>
    </row>
    <row r="27" spans="1:23" ht="61.5" customHeight="1" x14ac:dyDescent="0.25">
      <c r="A27" s="3"/>
      <c r="B27" s="19">
        <v>18</v>
      </c>
      <c r="C27" s="20" t="s">
        <v>131</v>
      </c>
      <c r="D27" s="20" t="s">
        <v>131</v>
      </c>
      <c r="E27" s="48" t="s">
        <v>138</v>
      </c>
      <c r="F27" s="21" t="s">
        <v>139</v>
      </c>
      <c r="G27" s="26" t="s">
        <v>140</v>
      </c>
      <c r="H27" s="51">
        <v>10900</v>
      </c>
      <c r="I27" s="52"/>
      <c r="J27" s="50" t="s">
        <v>26</v>
      </c>
      <c r="K27" s="24" t="s">
        <v>27</v>
      </c>
      <c r="L27" s="24">
        <v>43663</v>
      </c>
      <c r="M27" s="24">
        <v>43830</v>
      </c>
      <c r="N27" s="22" t="s">
        <v>28</v>
      </c>
      <c r="O27" s="29">
        <v>5</v>
      </c>
      <c r="P27" s="26" t="s">
        <v>141</v>
      </c>
      <c r="Q27" s="21" t="s">
        <v>137</v>
      </c>
      <c r="R27" s="52"/>
      <c r="S27" s="5"/>
      <c r="T27" s="5"/>
      <c r="U27" s="5"/>
      <c r="V27" s="5"/>
      <c r="W27" s="5"/>
    </row>
    <row r="28" spans="1:23" ht="51.75" customHeight="1" x14ac:dyDescent="0.25">
      <c r="A28" s="3"/>
      <c r="B28" s="19">
        <v>19</v>
      </c>
      <c r="C28" s="20" t="s">
        <v>142</v>
      </c>
      <c r="D28" s="27" t="s">
        <v>143</v>
      </c>
      <c r="E28" s="19" t="s">
        <v>144</v>
      </c>
      <c r="F28" s="21" t="s">
        <v>145</v>
      </c>
      <c r="G28" s="26" t="s">
        <v>146</v>
      </c>
      <c r="H28" s="51">
        <v>7167.3</v>
      </c>
      <c r="I28" s="52"/>
      <c r="J28" s="50" t="s">
        <v>114</v>
      </c>
      <c r="K28" s="24" t="s">
        <v>27</v>
      </c>
      <c r="L28" s="24">
        <v>43474</v>
      </c>
      <c r="M28" s="24">
        <v>43839</v>
      </c>
      <c r="N28" s="22" t="s">
        <v>28</v>
      </c>
      <c r="O28" s="29">
        <v>12</v>
      </c>
      <c r="P28" s="26" t="s">
        <v>147</v>
      </c>
      <c r="Q28" s="21" t="s">
        <v>148</v>
      </c>
      <c r="R28" s="52"/>
      <c r="S28" s="5"/>
      <c r="T28" s="5"/>
      <c r="U28" s="5"/>
      <c r="V28" s="5"/>
      <c r="W28" s="5"/>
    </row>
    <row r="29" spans="1:23" ht="45" x14ac:dyDescent="0.25">
      <c r="A29" s="3"/>
      <c r="B29" s="19">
        <v>20</v>
      </c>
      <c r="C29" s="20" t="s">
        <v>149</v>
      </c>
      <c r="D29" s="20" t="s">
        <v>150</v>
      </c>
      <c r="E29" s="48" t="s">
        <v>151</v>
      </c>
      <c r="F29" s="21" t="s">
        <v>152</v>
      </c>
      <c r="G29" s="26" t="s">
        <v>153</v>
      </c>
      <c r="H29" s="51">
        <v>18000</v>
      </c>
      <c r="I29" s="52"/>
      <c r="J29" s="50" t="s">
        <v>35</v>
      </c>
      <c r="K29" s="24" t="s">
        <v>27</v>
      </c>
      <c r="L29" s="24">
        <v>43739</v>
      </c>
      <c r="M29" s="24">
        <v>43862</v>
      </c>
      <c r="N29" s="22" t="s">
        <v>28</v>
      </c>
      <c r="O29" s="29">
        <f>4</f>
        <v>4</v>
      </c>
      <c r="P29" s="46" t="s">
        <v>154</v>
      </c>
      <c r="Q29" s="21" t="s">
        <v>155</v>
      </c>
      <c r="R29" s="52"/>
      <c r="S29" s="5"/>
      <c r="T29" s="5"/>
      <c r="U29" s="5"/>
      <c r="V29" s="5"/>
      <c r="W29" s="5"/>
    </row>
    <row r="30" spans="1:23" ht="90" customHeight="1" x14ac:dyDescent="0.25">
      <c r="A30" s="3"/>
      <c r="B30" s="19">
        <v>21</v>
      </c>
      <c r="C30" s="20" t="s">
        <v>156</v>
      </c>
      <c r="D30" s="27" t="s">
        <v>157</v>
      </c>
      <c r="E30" s="48" t="s">
        <v>158</v>
      </c>
      <c r="F30" s="21" t="s">
        <v>159</v>
      </c>
      <c r="G30" s="26" t="s">
        <v>160</v>
      </c>
      <c r="H30" s="51">
        <v>16800</v>
      </c>
      <c r="I30" s="52"/>
      <c r="J30" s="50" t="s">
        <v>35</v>
      </c>
      <c r="K30" s="24" t="s">
        <v>27</v>
      </c>
      <c r="L30" s="24">
        <v>43741</v>
      </c>
      <c r="M30" s="24">
        <v>43923</v>
      </c>
      <c r="N30" s="22" t="s">
        <v>28</v>
      </c>
      <c r="O30" s="29">
        <f>6</f>
        <v>6</v>
      </c>
      <c r="P30" s="26" t="s">
        <v>161</v>
      </c>
      <c r="Q30" s="21" t="s">
        <v>162</v>
      </c>
      <c r="R30" s="52"/>
      <c r="S30" s="5"/>
      <c r="T30" s="5"/>
      <c r="U30" s="5"/>
      <c r="V30" s="5"/>
      <c r="W30" s="5"/>
    </row>
    <row r="31" spans="1:23" ht="56.25" customHeight="1" x14ac:dyDescent="0.25">
      <c r="A31" s="3"/>
      <c r="B31" s="19">
        <v>22</v>
      </c>
      <c r="C31" s="20" t="s">
        <v>163</v>
      </c>
      <c r="D31" s="20" t="s">
        <v>164</v>
      </c>
      <c r="E31" s="19" t="s">
        <v>165</v>
      </c>
      <c r="F31" s="21" t="s">
        <v>166</v>
      </c>
      <c r="G31" s="26" t="s">
        <v>167</v>
      </c>
      <c r="H31" s="51">
        <v>15818</v>
      </c>
      <c r="I31" s="52"/>
      <c r="J31" s="50" t="s">
        <v>35</v>
      </c>
      <c r="K31" s="24" t="s">
        <v>27</v>
      </c>
      <c r="L31" s="24">
        <v>43200</v>
      </c>
      <c r="M31" s="24">
        <v>43931</v>
      </c>
      <c r="N31" s="22" t="s">
        <v>28</v>
      </c>
      <c r="O31" s="29">
        <f>12+12</f>
        <v>24</v>
      </c>
      <c r="P31" s="26" t="s">
        <v>168</v>
      </c>
      <c r="Q31" s="21" t="s">
        <v>169</v>
      </c>
      <c r="R31" s="52"/>
      <c r="S31" s="5"/>
      <c r="T31" s="5"/>
      <c r="U31" s="5"/>
      <c r="V31" s="5"/>
      <c r="W31" s="5"/>
    </row>
    <row r="32" spans="1:23" ht="75" x14ac:dyDescent="0.25">
      <c r="A32" s="3"/>
      <c r="B32" s="19">
        <v>23</v>
      </c>
      <c r="C32" s="20" t="s">
        <v>170</v>
      </c>
      <c r="D32" s="20" t="s">
        <v>171</v>
      </c>
      <c r="E32" s="48" t="s">
        <v>172</v>
      </c>
      <c r="F32" s="21" t="s">
        <v>173</v>
      </c>
      <c r="G32" s="21" t="s">
        <v>174</v>
      </c>
      <c r="H32" s="51">
        <v>1470</v>
      </c>
      <c r="I32" s="52"/>
      <c r="J32" s="50" t="s">
        <v>35</v>
      </c>
      <c r="K32" s="23" t="s">
        <v>175</v>
      </c>
      <c r="L32" s="24">
        <v>43052</v>
      </c>
      <c r="M32" s="24">
        <v>44148</v>
      </c>
      <c r="N32" s="19" t="s">
        <v>28</v>
      </c>
      <c r="O32" s="55">
        <f>12+12+12</f>
        <v>36</v>
      </c>
      <c r="P32" s="26" t="s">
        <v>176</v>
      </c>
      <c r="Q32" s="21" t="s">
        <v>177</v>
      </c>
      <c r="R32" s="56" t="s">
        <v>178</v>
      </c>
      <c r="S32" s="5"/>
      <c r="T32" s="5"/>
      <c r="U32" s="5"/>
      <c r="V32" s="5"/>
      <c r="W32" s="5"/>
    </row>
    <row r="33" spans="1:23" ht="180" x14ac:dyDescent="0.25">
      <c r="A33" s="3"/>
      <c r="B33" s="19">
        <v>24</v>
      </c>
      <c r="C33" s="20" t="s">
        <v>179</v>
      </c>
      <c r="D33" s="20" t="s">
        <v>180</v>
      </c>
      <c r="E33" s="20" t="s">
        <v>181</v>
      </c>
      <c r="F33" s="57" t="s">
        <v>182</v>
      </c>
      <c r="G33" s="21" t="s">
        <v>183</v>
      </c>
      <c r="H33" s="32">
        <v>6225</v>
      </c>
      <c r="I33" s="58"/>
      <c r="J33" s="23" t="s">
        <v>26</v>
      </c>
      <c r="K33" s="24" t="s">
        <v>27</v>
      </c>
      <c r="L33" s="24">
        <v>43563</v>
      </c>
      <c r="M33" s="24">
        <v>44020</v>
      </c>
      <c r="N33" s="22" t="s">
        <v>28</v>
      </c>
      <c r="O33" s="20">
        <f>15</f>
        <v>15</v>
      </c>
      <c r="P33" s="26" t="s">
        <v>184</v>
      </c>
      <c r="Q33" s="26" t="s">
        <v>185</v>
      </c>
      <c r="R33" s="30" t="s">
        <v>186</v>
      </c>
      <c r="S33" s="5"/>
      <c r="T33" s="5"/>
      <c r="U33" s="5"/>
      <c r="V33" s="5"/>
      <c r="W33" s="5"/>
    </row>
    <row r="34" spans="1:23" ht="135" x14ac:dyDescent="0.25">
      <c r="A34" s="3"/>
      <c r="B34" s="19">
        <v>25</v>
      </c>
      <c r="C34" s="20" t="s">
        <v>187</v>
      </c>
      <c r="D34" s="27" t="s">
        <v>188</v>
      </c>
      <c r="E34" s="43" t="s">
        <v>189</v>
      </c>
      <c r="F34" s="21" t="s">
        <v>190</v>
      </c>
      <c r="G34" s="44" t="s">
        <v>191</v>
      </c>
      <c r="H34" s="32">
        <v>6987.24</v>
      </c>
      <c r="I34" s="58"/>
      <c r="J34" s="23" t="s">
        <v>27</v>
      </c>
      <c r="K34" s="24" t="s">
        <v>27</v>
      </c>
      <c r="L34" s="24">
        <v>42195</v>
      </c>
      <c r="M34" s="24">
        <v>44022</v>
      </c>
      <c r="N34" s="22" t="s">
        <v>28</v>
      </c>
      <c r="O34" s="20">
        <f>12+12+12+12+3+3+4+2</f>
        <v>60</v>
      </c>
      <c r="P34" s="26" t="s">
        <v>43</v>
      </c>
      <c r="Q34" s="26" t="s">
        <v>192</v>
      </c>
      <c r="R34" s="30" t="s">
        <v>193</v>
      </c>
      <c r="S34" s="5"/>
      <c r="T34" s="5"/>
      <c r="U34" s="5"/>
      <c r="V34" s="5"/>
      <c r="W34" s="5"/>
    </row>
    <row r="35" spans="1:23" ht="132.75" customHeight="1" x14ac:dyDescent="0.25">
      <c r="A35" s="3"/>
      <c r="B35" s="19">
        <v>26</v>
      </c>
      <c r="C35" s="20" t="s">
        <v>194</v>
      </c>
      <c r="D35" s="27" t="s">
        <v>195</v>
      </c>
      <c r="E35" s="27" t="s">
        <v>196</v>
      </c>
      <c r="F35" s="38" t="s">
        <v>197</v>
      </c>
      <c r="G35" s="21" t="s">
        <v>198</v>
      </c>
      <c r="H35" s="32">
        <v>4200</v>
      </c>
      <c r="I35" s="58"/>
      <c r="J35" s="23" t="s">
        <v>26</v>
      </c>
      <c r="K35" s="24" t="s">
        <v>27</v>
      </c>
      <c r="L35" s="24">
        <v>43291</v>
      </c>
      <c r="M35" s="24">
        <v>44022</v>
      </c>
      <c r="N35" s="22" t="s">
        <v>28</v>
      </c>
      <c r="O35" s="20">
        <f>12+12</f>
        <v>24</v>
      </c>
      <c r="P35" s="26" t="s">
        <v>199</v>
      </c>
      <c r="Q35" s="26" t="s">
        <v>200</v>
      </c>
      <c r="R35" s="30" t="s">
        <v>201</v>
      </c>
      <c r="S35" s="5"/>
      <c r="T35" s="5"/>
      <c r="U35" s="5"/>
      <c r="V35" s="5"/>
      <c r="W35" s="5"/>
    </row>
    <row r="36" spans="1:23" ht="165" x14ac:dyDescent="0.25">
      <c r="A36" s="3"/>
      <c r="B36" s="19">
        <v>27</v>
      </c>
      <c r="C36" s="20" t="s">
        <v>202</v>
      </c>
      <c r="D36" s="20" t="s">
        <v>203</v>
      </c>
      <c r="E36" s="20" t="s">
        <v>204</v>
      </c>
      <c r="F36" s="21" t="s">
        <v>87</v>
      </c>
      <c r="G36" s="21" t="s">
        <v>205</v>
      </c>
      <c r="H36" s="32">
        <v>5150</v>
      </c>
      <c r="I36" s="58"/>
      <c r="J36" s="23" t="s">
        <v>26</v>
      </c>
      <c r="K36" s="24" t="s">
        <v>27</v>
      </c>
      <c r="L36" s="24">
        <v>43663</v>
      </c>
      <c r="M36" s="24">
        <v>44028</v>
      </c>
      <c r="N36" s="22" t="s">
        <v>28</v>
      </c>
      <c r="O36" s="20">
        <f>12</f>
        <v>12</v>
      </c>
      <c r="P36" s="59" t="s">
        <v>206</v>
      </c>
      <c r="Q36" s="26" t="s">
        <v>207</v>
      </c>
      <c r="R36" s="30" t="s">
        <v>208</v>
      </c>
      <c r="S36" s="5"/>
      <c r="T36" s="5"/>
      <c r="U36" s="5"/>
      <c r="V36" s="5"/>
      <c r="W36" s="5"/>
    </row>
    <row r="37" spans="1:23" ht="41.25" customHeight="1" x14ac:dyDescent="0.25">
      <c r="A37" s="3"/>
      <c r="B37" s="19">
        <v>28</v>
      </c>
      <c r="C37" s="21" t="s">
        <v>209</v>
      </c>
      <c r="D37" s="21" t="s">
        <v>210</v>
      </c>
      <c r="E37" s="21" t="s">
        <v>211</v>
      </c>
      <c r="F37" s="21" t="s">
        <v>212</v>
      </c>
      <c r="G37" s="21" t="s">
        <v>213</v>
      </c>
      <c r="H37" s="32">
        <v>4200</v>
      </c>
      <c r="I37" s="58"/>
      <c r="J37" s="20" t="s">
        <v>27</v>
      </c>
      <c r="K37" s="20" t="s">
        <v>27</v>
      </c>
      <c r="L37" s="24">
        <v>43164</v>
      </c>
      <c r="M37" s="24">
        <v>44079</v>
      </c>
      <c r="N37" s="22" t="s">
        <v>28</v>
      </c>
      <c r="O37" s="21">
        <f>12+12+6</f>
        <v>30</v>
      </c>
      <c r="P37" s="21" t="s">
        <v>43</v>
      </c>
      <c r="Q37" s="21" t="s">
        <v>214</v>
      </c>
      <c r="R37" s="30" t="s">
        <v>215</v>
      </c>
      <c r="S37" s="5"/>
      <c r="T37" s="5"/>
      <c r="U37" s="5"/>
      <c r="V37" s="5"/>
      <c r="W37" s="5"/>
    </row>
    <row r="38" spans="1:23" ht="51" customHeight="1" x14ac:dyDescent="0.25">
      <c r="A38" s="3"/>
      <c r="B38" s="19">
        <v>29</v>
      </c>
      <c r="C38" s="20" t="s">
        <v>216</v>
      </c>
      <c r="D38" s="27" t="s">
        <v>217</v>
      </c>
      <c r="E38" s="27" t="s">
        <v>218</v>
      </c>
      <c r="F38" s="21" t="s">
        <v>219</v>
      </c>
      <c r="G38" s="21" t="s">
        <v>220</v>
      </c>
      <c r="H38" s="32">
        <v>14400</v>
      </c>
      <c r="I38" s="58"/>
      <c r="J38" s="23" t="s">
        <v>27</v>
      </c>
      <c r="K38" s="24" t="s">
        <v>27</v>
      </c>
      <c r="L38" s="24">
        <v>43042</v>
      </c>
      <c r="M38" s="24">
        <v>44138</v>
      </c>
      <c r="N38" s="22" t="s">
        <v>28</v>
      </c>
      <c r="O38" s="21">
        <f>12+12+12</f>
        <v>36</v>
      </c>
      <c r="P38" s="26" t="s">
        <v>43</v>
      </c>
      <c r="Q38" s="46"/>
      <c r="R38" s="30" t="s">
        <v>221</v>
      </c>
      <c r="S38" s="5"/>
      <c r="T38" s="5"/>
      <c r="U38" s="5"/>
      <c r="V38" s="5"/>
      <c r="W38" s="5"/>
    </row>
    <row r="39" spans="1:23" ht="66.75" customHeight="1" x14ac:dyDescent="0.25">
      <c r="A39" s="3"/>
      <c r="B39" s="19">
        <v>30</v>
      </c>
      <c r="C39" s="20" t="s">
        <v>222</v>
      </c>
      <c r="D39" s="20" t="s">
        <v>223</v>
      </c>
      <c r="E39" s="20" t="s">
        <v>224</v>
      </c>
      <c r="F39" s="21" t="s">
        <v>225</v>
      </c>
      <c r="G39" s="21" t="s">
        <v>226</v>
      </c>
      <c r="H39" s="32">
        <v>17321.04</v>
      </c>
      <c r="I39" s="58"/>
      <c r="J39" s="23" t="s">
        <v>27</v>
      </c>
      <c r="K39" s="24" t="s">
        <v>27</v>
      </c>
      <c r="L39" s="24">
        <v>42217</v>
      </c>
      <c r="M39" s="24">
        <v>44045</v>
      </c>
      <c r="N39" s="22" t="s">
        <v>227</v>
      </c>
      <c r="O39" s="20">
        <f>12+12+12+12+12</f>
        <v>60</v>
      </c>
      <c r="P39" s="59" t="s">
        <v>43</v>
      </c>
      <c r="Q39" s="46" t="s">
        <v>228</v>
      </c>
      <c r="R39" s="21" t="s">
        <v>229</v>
      </c>
      <c r="S39" s="5"/>
      <c r="T39" s="5"/>
      <c r="U39" s="5"/>
      <c r="V39" s="5"/>
      <c r="W39" s="5"/>
    </row>
    <row r="40" spans="1:23" ht="120" x14ac:dyDescent="0.25">
      <c r="A40" s="3"/>
      <c r="B40" s="19">
        <v>31</v>
      </c>
      <c r="C40" s="20" t="s">
        <v>57</v>
      </c>
      <c r="D40" s="20" t="s">
        <v>58</v>
      </c>
      <c r="E40" s="20" t="s">
        <v>230</v>
      </c>
      <c r="F40" s="21" t="s">
        <v>231</v>
      </c>
      <c r="G40" s="21" t="s">
        <v>232</v>
      </c>
      <c r="H40" s="32">
        <v>18300</v>
      </c>
      <c r="I40" s="58"/>
      <c r="J40" s="23" t="s">
        <v>26</v>
      </c>
      <c r="K40" s="24" t="s">
        <v>27</v>
      </c>
      <c r="L40" s="24">
        <v>43588</v>
      </c>
      <c r="M40" s="24">
        <v>44046</v>
      </c>
      <c r="N40" s="22" t="s">
        <v>233</v>
      </c>
      <c r="O40" s="20">
        <f t="shared" ref="O40:O41" si="1">15</f>
        <v>15</v>
      </c>
      <c r="P40" s="26" t="s">
        <v>62</v>
      </c>
      <c r="Q40" s="26" t="s">
        <v>234</v>
      </c>
      <c r="R40" s="30" t="s">
        <v>235</v>
      </c>
      <c r="S40" s="5"/>
      <c r="T40" s="5"/>
      <c r="U40" s="5"/>
      <c r="V40" s="5"/>
      <c r="W40" s="5"/>
    </row>
    <row r="41" spans="1:23" ht="160.5" customHeight="1" x14ac:dyDescent="0.25">
      <c r="A41" s="3"/>
      <c r="B41" s="19">
        <v>32</v>
      </c>
      <c r="C41" s="20" t="s">
        <v>236</v>
      </c>
      <c r="D41" s="20" t="s">
        <v>58</v>
      </c>
      <c r="E41" s="20" t="s">
        <v>230</v>
      </c>
      <c r="F41" s="21" t="s">
        <v>237</v>
      </c>
      <c r="G41" s="21" t="s">
        <v>238</v>
      </c>
      <c r="H41" s="32">
        <v>44012</v>
      </c>
      <c r="I41" s="58">
        <v>1224</v>
      </c>
      <c r="J41" s="23" t="s">
        <v>26</v>
      </c>
      <c r="K41" s="24" t="s">
        <v>27</v>
      </c>
      <c r="L41" s="24">
        <v>43588</v>
      </c>
      <c r="M41" s="60">
        <v>44046</v>
      </c>
      <c r="N41" s="22" t="s">
        <v>233</v>
      </c>
      <c r="O41" s="20">
        <f t="shared" si="1"/>
        <v>15</v>
      </c>
      <c r="P41" s="26" t="s">
        <v>62</v>
      </c>
      <c r="Q41" s="26" t="s">
        <v>234</v>
      </c>
      <c r="R41" s="30" t="s">
        <v>235</v>
      </c>
      <c r="S41" s="5"/>
      <c r="T41" s="5"/>
      <c r="U41" s="5"/>
      <c r="V41" s="5"/>
      <c r="W41" s="5"/>
    </row>
    <row r="42" spans="1:23" ht="195" x14ac:dyDescent="0.25">
      <c r="A42" s="3"/>
      <c r="B42" s="19">
        <v>33</v>
      </c>
      <c r="C42" s="20" t="s">
        <v>239</v>
      </c>
      <c r="D42" s="27" t="s">
        <v>240</v>
      </c>
      <c r="E42" s="27" t="s">
        <v>241</v>
      </c>
      <c r="F42" s="21" t="s">
        <v>242</v>
      </c>
      <c r="G42" s="21" t="s">
        <v>243</v>
      </c>
      <c r="H42" s="32">
        <v>2787.78</v>
      </c>
      <c r="I42" s="58"/>
      <c r="J42" s="23" t="s">
        <v>26</v>
      </c>
      <c r="K42" s="24" t="s">
        <v>27</v>
      </c>
      <c r="L42" s="24">
        <v>43683</v>
      </c>
      <c r="M42" s="24">
        <v>44048</v>
      </c>
      <c r="N42" s="22" t="s">
        <v>233</v>
      </c>
      <c r="O42" s="20">
        <f>12</f>
        <v>12</v>
      </c>
      <c r="P42" s="26" t="s">
        <v>244</v>
      </c>
      <c r="Q42" s="26" t="s">
        <v>245</v>
      </c>
      <c r="R42" s="30" t="s">
        <v>246</v>
      </c>
      <c r="S42" s="5"/>
      <c r="T42" s="5"/>
      <c r="U42" s="5"/>
      <c r="V42" s="5"/>
      <c r="W42" s="5"/>
    </row>
    <row r="43" spans="1:23" ht="180" x14ac:dyDescent="0.25">
      <c r="A43" s="3"/>
      <c r="B43" s="19">
        <v>34</v>
      </c>
      <c r="C43" s="20" t="s">
        <v>247</v>
      </c>
      <c r="D43" s="20" t="s">
        <v>248</v>
      </c>
      <c r="E43" s="20" t="s">
        <v>249</v>
      </c>
      <c r="F43" s="21" t="s">
        <v>250</v>
      </c>
      <c r="G43" s="20" t="s">
        <v>251</v>
      </c>
      <c r="H43" s="32">
        <v>5793.48</v>
      </c>
      <c r="I43" s="58"/>
      <c r="J43" s="23" t="s">
        <v>26</v>
      </c>
      <c r="K43" s="24" t="s">
        <v>27</v>
      </c>
      <c r="L43" s="24">
        <v>42228</v>
      </c>
      <c r="M43" s="24">
        <v>44058</v>
      </c>
      <c r="N43" s="21" t="s">
        <v>252</v>
      </c>
      <c r="O43" s="20">
        <f>12+12+12+12+12</f>
        <v>60</v>
      </c>
      <c r="P43" s="26" t="s">
        <v>253</v>
      </c>
      <c r="Q43" s="26" t="s">
        <v>254</v>
      </c>
      <c r="R43" s="30" t="s">
        <v>255</v>
      </c>
      <c r="S43" s="5"/>
      <c r="T43" s="5"/>
      <c r="U43" s="5"/>
      <c r="V43" s="5"/>
      <c r="W43" s="5"/>
    </row>
    <row r="44" spans="1:23" ht="165" x14ac:dyDescent="0.25">
      <c r="A44" s="3"/>
      <c r="B44" s="19">
        <v>35</v>
      </c>
      <c r="C44" s="20" t="s">
        <v>256</v>
      </c>
      <c r="D44" s="27" t="s">
        <v>257</v>
      </c>
      <c r="E44" s="27" t="s">
        <v>258</v>
      </c>
      <c r="F44" s="21" t="s">
        <v>259</v>
      </c>
      <c r="G44" s="21" t="s">
        <v>260</v>
      </c>
      <c r="H44" s="32">
        <v>3800</v>
      </c>
      <c r="I44" s="58"/>
      <c r="J44" s="23" t="s">
        <v>26</v>
      </c>
      <c r="K44" s="24" t="s">
        <v>27</v>
      </c>
      <c r="L44" s="24">
        <v>43693</v>
      </c>
      <c r="M44" s="24">
        <v>44058</v>
      </c>
      <c r="N44" s="22" t="s">
        <v>233</v>
      </c>
      <c r="O44" s="20">
        <f>12</f>
        <v>12</v>
      </c>
      <c r="P44" s="26" t="s">
        <v>261</v>
      </c>
      <c r="Q44" s="26" t="s">
        <v>262</v>
      </c>
      <c r="R44" s="30" t="s">
        <v>263</v>
      </c>
      <c r="S44" s="5"/>
      <c r="T44" s="5"/>
      <c r="U44" s="5"/>
      <c r="V44" s="5"/>
      <c r="W44" s="5"/>
    </row>
    <row r="45" spans="1:23" ht="60" x14ac:dyDescent="0.25">
      <c r="A45" s="3"/>
      <c r="B45" s="19">
        <v>36</v>
      </c>
      <c r="C45" s="20" t="s">
        <v>264</v>
      </c>
      <c r="D45" s="20" t="s">
        <v>265</v>
      </c>
      <c r="E45" s="20" t="s">
        <v>266</v>
      </c>
      <c r="F45" s="21" t="s">
        <v>267</v>
      </c>
      <c r="G45" s="21" t="s">
        <v>268</v>
      </c>
      <c r="H45" s="32">
        <v>80643</v>
      </c>
      <c r="I45" s="58"/>
      <c r="J45" s="23" t="s">
        <v>26</v>
      </c>
      <c r="K45" s="24" t="s">
        <v>27</v>
      </c>
      <c r="L45" s="24">
        <v>42889</v>
      </c>
      <c r="M45" s="24">
        <v>44351</v>
      </c>
      <c r="N45" s="30" t="s">
        <v>269</v>
      </c>
      <c r="O45" s="20">
        <f>12+12+12+12+12</f>
        <v>60</v>
      </c>
      <c r="P45" s="21" t="s">
        <v>270</v>
      </c>
      <c r="Q45" s="26" t="s">
        <v>192</v>
      </c>
      <c r="R45" s="22"/>
      <c r="S45" s="5"/>
      <c r="T45" s="5"/>
      <c r="U45" s="5"/>
      <c r="V45" s="5"/>
      <c r="W45" s="5"/>
    </row>
    <row r="46" spans="1:23" ht="165" x14ac:dyDescent="0.25">
      <c r="A46" s="3"/>
      <c r="B46" s="20">
        <v>37</v>
      </c>
      <c r="C46" s="20" t="s">
        <v>271</v>
      </c>
      <c r="D46" s="27" t="s">
        <v>272</v>
      </c>
      <c r="E46" s="27" t="s">
        <v>273</v>
      </c>
      <c r="F46" s="21" t="s">
        <v>274</v>
      </c>
      <c r="G46" s="21" t="s">
        <v>275</v>
      </c>
      <c r="H46" s="32">
        <v>508.56</v>
      </c>
      <c r="I46" s="58"/>
      <c r="J46" s="23" t="s">
        <v>26</v>
      </c>
      <c r="K46" s="24" t="s">
        <v>27</v>
      </c>
      <c r="L46" s="24">
        <v>43718</v>
      </c>
      <c r="M46" s="24">
        <v>44084</v>
      </c>
      <c r="N46" s="22" t="s">
        <v>233</v>
      </c>
      <c r="O46" s="20">
        <v>12</v>
      </c>
      <c r="P46" s="26" t="s">
        <v>276</v>
      </c>
      <c r="Q46" s="26" t="s">
        <v>277</v>
      </c>
      <c r="R46" s="30" t="s">
        <v>278</v>
      </c>
      <c r="S46" s="5"/>
      <c r="T46" s="5"/>
      <c r="U46" s="5"/>
      <c r="V46" s="5"/>
      <c r="W46" s="5"/>
    </row>
    <row r="47" spans="1:23" ht="180" x14ac:dyDescent="0.25">
      <c r="A47" s="3"/>
      <c r="B47" s="20">
        <v>38</v>
      </c>
      <c r="C47" s="20" t="s">
        <v>279</v>
      </c>
      <c r="D47" s="27" t="s">
        <v>280</v>
      </c>
      <c r="E47" s="27" t="s">
        <v>281</v>
      </c>
      <c r="F47" s="21" t="s">
        <v>282</v>
      </c>
      <c r="G47" s="21" t="s">
        <v>283</v>
      </c>
      <c r="H47" s="32">
        <v>16613</v>
      </c>
      <c r="I47" s="58"/>
      <c r="J47" s="23" t="s">
        <v>26</v>
      </c>
      <c r="K47" s="24" t="s">
        <v>27</v>
      </c>
      <c r="L47" s="24">
        <v>43720</v>
      </c>
      <c r="M47" s="24">
        <v>44086</v>
      </c>
      <c r="N47" s="22" t="s">
        <v>233</v>
      </c>
      <c r="O47" s="20">
        <v>12</v>
      </c>
      <c r="P47" s="21" t="s">
        <v>284</v>
      </c>
      <c r="Q47" s="21" t="s">
        <v>285</v>
      </c>
      <c r="R47" s="30" t="s">
        <v>286</v>
      </c>
      <c r="S47" s="5"/>
      <c r="T47" s="5"/>
      <c r="U47" s="5"/>
      <c r="V47" s="5"/>
      <c r="W47" s="5"/>
    </row>
    <row r="48" spans="1:23" ht="165" x14ac:dyDescent="0.25">
      <c r="A48" s="3"/>
      <c r="B48" s="19">
        <v>39</v>
      </c>
      <c r="C48" s="20" t="s">
        <v>287</v>
      </c>
      <c r="D48" s="20" t="s">
        <v>288</v>
      </c>
      <c r="E48" s="20" t="s">
        <v>289</v>
      </c>
      <c r="F48" s="21" t="s">
        <v>290</v>
      </c>
      <c r="G48" s="21" t="s">
        <v>291</v>
      </c>
      <c r="H48" s="32">
        <v>263699.61</v>
      </c>
      <c r="I48" s="58"/>
      <c r="J48" s="23" t="s">
        <v>26</v>
      </c>
      <c r="K48" s="24" t="s">
        <v>27</v>
      </c>
      <c r="L48" s="24">
        <v>43728</v>
      </c>
      <c r="M48" s="24">
        <v>44094</v>
      </c>
      <c r="N48" s="22" t="s">
        <v>233</v>
      </c>
      <c r="O48" s="20">
        <f t="shared" ref="O48:O53" si="2">12</f>
        <v>12</v>
      </c>
      <c r="P48" s="21" t="s">
        <v>292</v>
      </c>
      <c r="Q48" s="21" t="s">
        <v>293</v>
      </c>
      <c r="R48" s="30" t="s">
        <v>294</v>
      </c>
      <c r="S48" s="5"/>
      <c r="T48" s="5"/>
      <c r="U48" s="5"/>
      <c r="V48" s="5"/>
      <c r="W48" s="5"/>
    </row>
    <row r="49" spans="1:26" ht="165" x14ac:dyDescent="0.25">
      <c r="A49" s="3"/>
      <c r="B49" s="19">
        <v>40</v>
      </c>
      <c r="C49" s="20" t="s">
        <v>287</v>
      </c>
      <c r="D49" s="20" t="s">
        <v>288</v>
      </c>
      <c r="E49" s="20" t="s">
        <v>289</v>
      </c>
      <c r="F49" s="21" t="s">
        <v>290</v>
      </c>
      <c r="G49" s="21" t="s">
        <v>295</v>
      </c>
      <c r="H49" s="32">
        <v>30800</v>
      </c>
      <c r="I49" s="58"/>
      <c r="J49" s="23" t="s">
        <v>26</v>
      </c>
      <c r="K49" s="24" t="s">
        <v>27</v>
      </c>
      <c r="L49" s="24">
        <v>43728</v>
      </c>
      <c r="M49" s="24">
        <v>44094</v>
      </c>
      <c r="N49" s="22" t="s">
        <v>233</v>
      </c>
      <c r="O49" s="20">
        <f t="shared" si="2"/>
        <v>12</v>
      </c>
      <c r="P49" s="26" t="s">
        <v>292</v>
      </c>
      <c r="Q49" s="26" t="s">
        <v>293</v>
      </c>
      <c r="R49" s="30" t="s">
        <v>296</v>
      </c>
      <c r="S49" s="5"/>
      <c r="T49" s="5"/>
      <c r="U49" s="5"/>
      <c r="V49" s="5"/>
      <c r="W49" s="5"/>
    </row>
    <row r="50" spans="1:26" ht="165" x14ac:dyDescent="0.25">
      <c r="A50" s="3"/>
      <c r="B50" s="19">
        <v>41</v>
      </c>
      <c r="C50" s="20" t="s">
        <v>297</v>
      </c>
      <c r="D50" s="20" t="s">
        <v>288</v>
      </c>
      <c r="E50" s="20" t="s">
        <v>289</v>
      </c>
      <c r="F50" s="21" t="s">
        <v>298</v>
      </c>
      <c r="G50" s="21" t="s">
        <v>299</v>
      </c>
      <c r="H50" s="32">
        <v>5190</v>
      </c>
      <c r="I50" s="58"/>
      <c r="J50" s="23" t="s">
        <v>26</v>
      </c>
      <c r="K50" s="24" t="s">
        <v>27</v>
      </c>
      <c r="L50" s="24">
        <v>43731</v>
      </c>
      <c r="M50" s="24">
        <v>44097</v>
      </c>
      <c r="N50" s="22" t="s">
        <v>233</v>
      </c>
      <c r="O50" s="20">
        <f t="shared" si="2"/>
        <v>12</v>
      </c>
      <c r="P50" s="26" t="s">
        <v>300</v>
      </c>
      <c r="Q50" s="26" t="s">
        <v>293</v>
      </c>
      <c r="R50" s="30" t="s">
        <v>294</v>
      </c>
      <c r="S50" s="5"/>
      <c r="T50" s="5"/>
      <c r="U50" s="5"/>
      <c r="V50" s="5"/>
      <c r="W50" s="5"/>
    </row>
    <row r="51" spans="1:26" ht="165" x14ac:dyDescent="0.25">
      <c r="A51" s="3"/>
      <c r="B51" s="19">
        <v>42</v>
      </c>
      <c r="C51" s="197" t="s">
        <v>301</v>
      </c>
      <c r="D51" s="200" t="s">
        <v>288</v>
      </c>
      <c r="E51" s="200" t="s">
        <v>289</v>
      </c>
      <c r="F51" s="21" t="s">
        <v>302</v>
      </c>
      <c r="G51" s="21" t="s">
        <v>303</v>
      </c>
      <c r="H51" s="32">
        <v>145880</v>
      </c>
      <c r="I51" s="58"/>
      <c r="J51" s="23" t="s">
        <v>26</v>
      </c>
      <c r="K51" s="24" t="s">
        <v>27</v>
      </c>
      <c r="L51" s="24">
        <v>43731</v>
      </c>
      <c r="M51" s="24">
        <v>44097</v>
      </c>
      <c r="N51" s="22" t="s">
        <v>233</v>
      </c>
      <c r="O51" s="20">
        <f t="shared" si="2"/>
        <v>12</v>
      </c>
      <c r="P51" s="21" t="s">
        <v>304</v>
      </c>
      <c r="Q51" s="21" t="s">
        <v>293</v>
      </c>
      <c r="R51" s="30" t="s">
        <v>305</v>
      </c>
      <c r="S51" s="5"/>
      <c r="T51" s="5"/>
      <c r="U51" s="5"/>
      <c r="V51" s="5"/>
      <c r="W51" s="5"/>
    </row>
    <row r="52" spans="1:26" ht="165" x14ac:dyDescent="0.25">
      <c r="A52" s="3"/>
      <c r="B52" s="19">
        <v>43</v>
      </c>
      <c r="C52" s="199"/>
      <c r="D52" s="202"/>
      <c r="E52" s="202"/>
      <c r="F52" s="21" t="s">
        <v>302</v>
      </c>
      <c r="G52" s="26" t="s">
        <v>306</v>
      </c>
      <c r="H52" s="32">
        <v>58000</v>
      </c>
      <c r="I52" s="58"/>
      <c r="J52" s="50" t="s">
        <v>26</v>
      </c>
      <c r="K52" s="24" t="s">
        <v>27</v>
      </c>
      <c r="L52" s="24">
        <v>43731</v>
      </c>
      <c r="M52" s="24">
        <v>44097</v>
      </c>
      <c r="N52" s="22" t="s">
        <v>233</v>
      </c>
      <c r="O52" s="33">
        <f t="shared" si="2"/>
        <v>12</v>
      </c>
      <c r="P52" s="26" t="s">
        <v>304</v>
      </c>
      <c r="Q52" s="21" t="s">
        <v>293</v>
      </c>
      <c r="R52" s="30" t="s">
        <v>307</v>
      </c>
      <c r="S52" s="5"/>
      <c r="T52" s="5"/>
      <c r="U52" s="5"/>
      <c r="V52" s="5"/>
      <c r="W52" s="5"/>
    </row>
    <row r="53" spans="1:26" ht="165" x14ac:dyDescent="0.25">
      <c r="A53" s="3"/>
      <c r="B53" s="19">
        <v>44</v>
      </c>
      <c r="C53" s="20" t="s">
        <v>308</v>
      </c>
      <c r="D53" s="27" t="s">
        <v>288</v>
      </c>
      <c r="E53" s="27" t="s">
        <v>289</v>
      </c>
      <c r="F53" s="21" t="s">
        <v>309</v>
      </c>
      <c r="G53" s="21" t="s">
        <v>310</v>
      </c>
      <c r="H53" s="32">
        <v>40699.97</v>
      </c>
      <c r="I53" s="58"/>
      <c r="J53" s="23" t="s">
        <v>26</v>
      </c>
      <c r="K53" s="24" t="s">
        <v>27</v>
      </c>
      <c r="L53" s="24">
        <v>43731</v>
      </c>
      <c r="M53" s="24">
        <v>44097</v>
      </c>
      <c r="N53" s="22" t="s">
        <v>233</v>
      </c>
      <c r="O53" s="20">
        <f t="shared" si="2"/>
        <v>12</v>
      </c>
      <c r="P53" s="21" t="s">
        <v>311</v>
      </c>
      <c r="Q53" s="21" t="s">
        <v>293</v>
      </c>
      <c r="R53" s="30" t="s">
        <v>307</v>
      </c>
      <c r="S53" s="5"/>
      <c r="T53" s="5"/>
      <c r="U53" s="5"/>
      <c r="V53" s="5"/>
      <c r="W53" s="5"/>
    </row>
    <row r="54" spans="1:26" ht="45" x14ac:dyDescent="0.25">
      <c r="A54" s="3"/>
      <c r="B54" s="19">
        <v>45</v>
      </c>
      <c r="C54" s="20" t="s">
        <v>312</v>
      </c>
      <c r="D54" s="27" t="s">
        <v>313</v>
      </c>
      <c r="E54" s="27" t="s">
        <v>314</v>
      </c>
      <c r="F54" s="21" t="s">
        <v>315</v>
      </c>
      <c r="G54" s="21" t="s">
        <v>316</v>
      </c>
      <c r="H54" s="32">
        <v>10000</v>
      </c>
      <c r="I54" s="58"/>
      <c r="J54" s="23" t="s">
        <v>26</v>
      </c>
      <c r="K54" s="24" t="s">
        <v>27</v>
      </c>
      <c r="L54" s="24">
        <v>43497</v>
      </c>
      <c r="M54" s="24">
        <v>44229</v>
      </c>
      <c r="N54" s="22" t="s">
        <v>317</v>
      </c>
      <c r="O54" s="20">
        <f>12+12</f>
        <v>24</v>
      </c>
      <c r="P54" s="26" t="s">
        <v>318</v>
      </c>
      <c r="Q54" s="26" t="s">
        <v>319</v>
      </c>
      <c r="R54" s="30" t="s">
        <v>320</v>
      </c>
      <c r="S54" s="5"/>
      <c r="T54" s="5"/>
      <c r="U54" s="5"/>
      <c r="V54" s="5"/>
      <c r="W54" s="5"/>
    </row>
    <row r="55" spans="1:26" ht="120" x14ac:dyDescent="0.25">
      <c r="A55" s="3"/>
      <c r="B55" s="19">
        <v>46</v>
      </c>
      <c r="C55" s="20" t="s">
        <v>321</v>
      </c>
      <c r="D55" s="27" t="s">
        <v>322</v>
      </c>
      <c r="E55" s="27" t="s">
        <v>323</v>
      </c>
      <c r="F55" s="21" t="s">
        <v>324</v>
      </c>
      <c r="G55" s="21" t="s">
        <v>325</v>
      </c>
      <c r="H55" s="32">
        <v>46660</v>
      </c>
      <c r="I55" s="58"/>
      <c r="J55" s="23" t="s">
        <v>26</v>
      </c>
      <c r="K55" s="24" t="s">
        <v>27</v>
      </c>
      <c r="L55" s="24">
        <v>43774</v>
      </c>
      <c r="M55" s="24">
        <v>44139</v>
      </c>
      <c r="N55" s="22" t="s">
        <v>233</v>
      </c>
      <c r="O55" s="20">
        <v>12</v>
      </c>
      <c r="P55" s="21" t="s">
        <v>326</v>
      </c>
      <c r="Q55" s="21" t="s">
        <v>327</v>
      </c>
      <c r="R55" s="30" t="s">
        <v>328</v>
      </c>
      <c r="S55" s="5"/>
      <c r="T55" s="5"/>
      <c r="U55" s="5"/>
      <c r="V55" s="5"/>
      <c r="W55" s="5"/>
    </row>
    <row r="56" spans="1:26" ht="180" x14ac:dyDescent="0.25">
      <c r="A56" s="3"/>
      <c r="B56" s="19">
        <v>47</v>
      </c>
      <c r="C56" s="20" t="s">
        <v>329</v>
      </c>
      <c r="D56" s="49" t="s">
        <v>330</v>
      </c>
      <c r="E56" s="49" t="s">
        <v>331</v>
      </c>
      <c r="F56" s="21" t="s">
        <v>332</v>
      </c>
      <c r="G56" s="21" t="s">
        <v>333</v>
      </c>
      <c r="H56" s="32">
        <v>9900</v>
      </c>
      <c r="I56" s="58"/>
      <c r="J56" s="23" t="s">
        <v>26</v>
      </c>
      <c r="K56" s="24" t="s">
        <v>27</v>
      </c>
      <c r="L56" s="24">
        <v>43955</v>
      </c>
      <c r="M56" s="24">
        <v>44139</v>
      </c>
      <c r="N56" s="30" t="s">
        <v>233</v>
      </c>
      <c r="O56" s="21">
        <f>6</f>
        <v>6</v>
      </c>
      <c r="P56" s="21" t="s">
        <v>334</v>
      </c>
      <c r="Q56" s="21" t="s">
        <v>335</v>
      </c>
      <c r="R56" s="30" t="s">
        <v>336</v>
      </c>
      <c r="S56" s="5"/>
      <c r="T56" s="5"/>
      <c r="U56" s="5"/>
      <c r="V56" s="5"/>
      <c r="W56" s="5"/>
    </row>
    <row r="57" spans="1:26" ht="180" x14ac:dyDescent="0.25">
      <c r="A57" s="3"/>
      <c r="B57" s="19">
        <v>48</v>
      </c>
      <c r="C57" s="20" t="s">
        <v>337</v>
      </c>
      <c r="D57" s="27" t="s">
        <v>338</v>
      </c>
      <c r="E57" s="27" t="s">
        <v>339</v>
      </c>
      <c r="F57" s="21" t="s">
        <v>340</v>
      </c>
      <c r="G57" s="21" t="s">
        <v>341</v>
      </c>
      <c r="H57" s="32">
        <v>80000</v>
      </c>
      <c r="I57" s="58">
        <v>20000</v>
      </c>
      <c r="J57" s="23" t="s">
        <v>26</v>
      </c>
      <c r="K57" s="24" t="s">
        <v>27</v>
      </c>
      <c r="L57" s="24">
        <v>43441</v>
      </c>
      <c r="M57" s="24">
        <v>44172</v>
      </c>
      <c r="N57" s="22" t="s">
        <v>342</v>
      </c>
      <c r="O57" s="20">
        <f>12+12</f>
        <v>24</v>
      </c>
      <c r="P57" s="46" t="s">
        <v>343</v>
      </c>
      <c r="Q57" s="26" t="s">
        <v>344</v>
      </c>
      <c r="R57" s="30" t="s">
        <v>345</v>
      </c>
      <c r="S57" s="5"/>
      <c r="T57" s="5"/>
      <c r="U57" s="5"/>
      <c r="V57" s="5"/>
      <c r="W57" s="5"/>
    </row>
    <row r="58" spans="1:26" ht="120" x14ac:dyDescent="0.25">
      <c r="A58" s="3"/>
      <c r="B58" s="19">
        <v>49</v>
      </c>
      <c r="C58" s="20" t="s">
        <v>346</v>
      </c>
      <c r="D58" s="27" t="s">
        <v>347</v>
      </c>
      <c r="E58" s="27" t="s">
        <v>348</v>
      </c>
      <c r="F58" s="21" t="s">
        <v>349</v>
      </c>
      <c r="G58" s="21" t="s">
        <v>350</v>
      </c>
      <c r="H58" s="32">
        <v>5499.2</v>
      </c>
      <c r="I58" s="58"/>
      <c r="J58" s="23" t="s">
        <v>26</v>
      </c>
      <c r="K58" s="24" t="s">
        <v>27</v>
      </c>
      <c r="L58" s="24">
        <v>43783</v>
      </c>
      <c r="M58" s="24">
        <v>44149</v>
      </c>
      <c r="N58" s="22" t="s">
        <v>233</v>
      </c>
      <c r="O58" s="20">
        <f t="shared" ref="O58:O66" si="3">12</f>
        <v>12</v>
      </c>
      <c r="P58" s="21" t="s">
        <v>351</v>
      </c>
      <c r="Q58" s="26" t="s">
        <v>352</v>
      </c>
      <c r="R58" s="30" t="s">
        <v>353</v>
      </c>
      <c r="S58" s="5"/>
      <c r="T58" s="5"/>
      <c r="U58" s="5"/>
      <c r="V58" s="5"/>
      <c r="W58" s="5"/>
    </row>
    <row r="59" spans="1:26" ht="90" x14ac:dyDescent="0.25">
      <c r="A59" s="3"/>
      <c r="B59" s="19">
        <v>50</v>
      </c>
      <c r="C59" s="20" t="s">
        <v>354</v>
      </c>
      <c r="D59" s="20" t="s">
        <v>355</v>
      </c>
      <c r="E59" s="21" t="s">
        <v>356</v>
      </c>
      <c r="F59" s="21" t="s">
        <v>357</v>
      </c>
      <c r="G59" s="21" t="s">
        <v>358</v>
      </c>
      <c r="H59" s="32">
        <v>29957.13</v>
      </c>
      <c r="I59" s="22"/>
      <c r="J59" s="23" t="s">
        <v>26</v>
      </c>
      <c r="K59" s="24" t="s">
        <v>27</v>
      </c>
      <c r="L59" s="24">
        <v>44022</v>
      </c>
      <c r="M59" s="23">
        <v>44387</v>
      </c>
      <c r="N59" s="22" t="s">
        <v>233</v>
      </c>
      <c r="O59" s="20">
        <f t="shared" si="3"/>
        <v>12</v>
      </c>
      <c r="P59" s="26" t="s">
        <v>359</v>
      </c>
      <c r="Q59" s="26" t="s">
        <v>360</v>
      </c>
      <c r="R59" s="30" t="s">
        <v>361</v>
      </c>
      <c r="S59" s="5"/>
      <c r="T59" s="5"/>
      <c r="U59" s="5"/>
      <c r="V59" s="5"/>
      <c r="W59" s="5"/>
    </row>
    <row r="60" spans="1:26" ht="120" x14ac:dyDescent="0.25">
      <c r="A60" s="62"/>
      <c r="B60" s="20">
        <v>51</v>
      </c>
      <c r="C60" s="20" t="s">
        <v>362</v>
      </c>
      <c r="D60" s="21" t="s">
        <v>363</v>
      </c>
      <c r="E60" s="20" t="s">
        <v>364</v>
      </c>
      <c r="F60" s="21" t="s">
        <v>282</v>
      </c>
      <c r="G60" s="21" t="s">
        <v>365</v>
      </c>
      <c r="H60" s="32">
        <v>37000</v>
      </c>
      <c r="I60" s="58"/>
      <c r="J60" s="23" t="s">
        <v>26</v>
      </c>
      <c r="K60" s="24" t="s">
        <v>27</v>
      </c>
      <c r="L60" s="24">
        <v>43789</v>
      </c>
      <c r="M60" s="24">
        <v>44155</v>
      </c>
      <c r="N60" s="22" t="s">
        <v>233</v>
      </c>
      <c r="O60" s="20">
        <f t="shared" si="3"/>
        <v>12</v>
      </c>
      <c r="P60" s="30" t="s">
        <v>366</v>
      </c>
      <c r="Q60" s="21" t="s">
        <v>367</v>
      </c>
      <c r="R60" s="30" t="s">
        <v>368</v>
      </c>
      <c r="S60" s="5"/>
      <c r="T60" s="5"/>
      <c r="U60" s="5"/>
      <c r="V60" s="5"/>
      <c r="W60" s="5"/>
      <c r="X60" s="5"/>
      <c r="Y60" s="5"/>
      <c r="Z60" s="5"/>
    </row>
    <row r="61" spans="1:26" ht="195" x14ac:dyDescent="0.25">
      <c r="A61" s="3"/>
      <c r="B61" s="20">
        <v>52</v>
      </c>
      <c r="C61" s="20" t="s">
        <v>369</v>
      </c>
      <c r="D61" s="27" t="s">
        <v>370</v>
      </c>
      <c r="E61" s="20" t="s">
        <v>371</v>
      </c>
      <c r="F61" s="21" t="s">
        <v>372</v>
      </c>
      <c r="G61" s="21" t="s">
        <v>373</v>
      </c>
      <c r="H61" s="32">
        <v>62899.99</v>
      </c>
      <c r="I61" s="58"/>
      <c r="J61" s="23" t="s">
        <v>26</v>
      </c>
      <c r="K61" s="24" t="s">
        <v>27</v>
      </c>
      <c r="L61" s="24">
        <v>43819</v>
      </c>
      <c r="M61" s="24">
        <v>44185</v>
      </c>
      <c r="N61" s="22" t="s">
        <v>233</v>
      </c>
      <c r="O61" s="20">
        <f t="shared" si="3"/>
        <v>12</v>
      </c>
      <c r="P61" s="26" t="s">
        <v>374</v>
      </c>
      <c r="Q61" s="26" t="s">
        <v>375</v>
      </c>
      <c r="R61" s="30" t="s">
        <v>376</v>
      </c>
      <c r="S61" s="5"/>
      <c r="T61" s="5"/>
      <c r="U61" s="5"/>
      <c r="V61" s="5"/>
      <c r="W61" s="5"/>
    </row>
    <row r="62" spans="1:26" ht="195" x14ac:dyDescent="0.25">
      <c r="A62" s="3"/>
      <c r="B62" s="20">
        <v>53</v>
      </c>
      <c r="C62" s="197" t="s">
        <v>377</v>
      </c>
      <c r="D62" s="200" t="s">
        <v>378</v>
      </c>
      <c r="E62" s="200" t="s">
        <v>371</v>
      </c>
      <c r="F62" s="57" t="s">
        <v>379</v>
      </c>
      <c r="G62" s="21" t="s">
        <v>380</v>
      </c>
      <c r="H62" s="47">
        <v>293000</v>
      </c>
      <c r="I62" s="58"/>
      <c r="J62" s="23" t="s">
        <v>26</v>
      </c>
      <c r="K62" s="23" t="s">
        <v>27</v>
      </c>
      <c r="L62" s="63">
        <v>43819</v>
      </c>
      <c r="M62" s="63">
        <v>44185</v>
      </c>
      <c r="N62" s="24" t="s">
        <v>233</v>
      </c>
      <c r="O62" s="20">
        <f t="shared" si="3"/>
        <v>12</v>
      </c>
      <c r="P62" s="26" t="s">
        <v>381</v>
      </c>
      <c r="Q62" s="26" t="s">
        <v>375</v>
      </c>
      <c r="R62" s="30" t="s">
        <v>382</v>
      </c>
      <c r="S62" s="5"/>
      <c r="T62" s="5"/>
      <c r="U62" s="5"/>
      <c r="V62" s="5"/>
      <c r="W62" s="5"/>
    </row>
    <row r="63" spans="1:26" ht="195" x14ac:dyDescent="0.25">
      <c r="A63" s="3"/>
      <c r="B63" s="20">
        <v>54</v>
      </c>
      <c r="C63" s="198"/>
      <c r="D63" s="201"/>
      <c r="E63" s="201"/>
      <c r="F63" s="195" t="s">
        <v>379</v>
      </c>
      <c r="G63" s="21" t="s">
        <v>383</v>
      </c>
      <c r="H63" s="47">
        <v>36250</v>
      </c>
      <c r="I63" s="58"/>
      <c r="J63" s="23" t="s">
        <v>26</v>
      </c>
      <c r="K63" s="23" t="s">
        <v>27</v>
      </c>
      <c r="L63" s="24">
        <v>43819</v>
      </c>
      <c r="M63" s="24">
        <v>44185</v>
      </c>
      <c r="N63" s="24" t="s">
        <v>233</v>
      </c>
      <c r="O63" s="20">
        <f t="shared" si="3"/>
        <v>12</v>
      </c>
      <c r="P63" s="26" t="s">
        <v>381</v>
      </c>
      <c r="Q63" s="26" t="s">
        <v>375</v>
      </c>
      <c r="R63" s="30" t="s">
        <v>376</v>
      </c>
      <c r="S63" s="5"/>
      <c r="T63" s="5"/>
      <c r="U63" s="5"/>
      <c r="V63" s="5"/>
      <c r="W63" s="5"/>
    </row>
    <row r="64" spans="1:26" ht="140.25" customHeight="1" x14ac:dyDescent="0.25">
      <c r="A64" s="3"/>
      <c r="B64" s="20">
        <v>55</v>
      </c>
      <c r="C64" s="199"/>
      <c r="D64" s="202"/>
      <c r="E64" s="202"/>
      <c r="F64" s="196"/>
      <c r="G64" s="21" t="s">
        <v>384</v>
      </c>
      <c r="H64" s="47">
        <v>54800</v>
      </c>
      <c r="I64" s="58"/>
      <c r="J64" s="23" t="s">
        <v>26</v>
      </c>
      <c r="K64" s="23" t="s">
        <v>27</v>
      </c>
      <c r="L64" s="24">
        <v>43819</v>
      </c>
      <c r="M64" s="24">
        <v>44185</v>
      </c>
      <c r="N64" s="24" t="s">
        <v>233</v>
      </c>
      <c r="O64" s="20">
        <f t="shared" si="3"/>
        <v>12</v>
      </c>
      <c r="P64" s="26" t="s">
        <v>381</v>
      </c>
      <c r="Q64" s="26" t="s">
        <v>375</v>
      </c>
      <c r="R64" s="30" t="s">
        <v>376</v>
      </c>
      <c r="S64" s="5"/>
      <c r="T64" s="5"/>
      <c r="U64" s="5"/>
      <c r="V64" s="5"/>
      <c r="W64" s="5"/>
    </row>
    <row r="65" spans="1:23" ht="45" x14ac:dyDescent="0.25">
      <c r="A65" s="3"/>
      <c r="B65" s="19">
        <v>56</v>
      </c>
      <c r="C65" s="20" t="s">
        <v>385</v>
      </c>
      <c r="D65" s="27" t="s">
        <v>386</v>
      </c>
      <c r="E65" s="27" t="s">
        <v>387</v>
      </c>
      <c r="F65" s="21" t="s">
        <v>388</v>
      </c>
      <c r="G65" s="21" t="s">
        <v>389</v>
      </c>
      <c r="H65" s="32">
        <v>8000</v>
      </c>
      <c r="I65" s="58"/>
      <c r="J65" s="23" t="s">
        <v>26</v>
      </c>
      <c r="K65" s="23" t="s">
        <v>27</v>
      </c>
      <c r="L65" s="24">
        <v>43815</v>
      </c>
      <c r="M65" s="24">
        <v>44181</v>
      </c>
      <c r="N65" s="22" t="s">
        <v>233</v>
      </c>
      <c r="O65" s="20">
        <f t="shared" si="3"/>
        <v>12</v>
      </c>
      <c r="P65" s="26" t="s">
        <v>390</v>
      </c>
      <c r="Q65" s="26" t="s">
        <v>391</v>
      </c>
      <c r="R65" s="30" t="s">
        <v>392</v>
      </c>
      <c r="S65" s="5"/>
      <c r="T65" s="5"/>
      <c r="U65" s="5"/>
      <c r="V65" s="5"/>
      <c r="W65" s="5"/>
    </row>
    <row r="66" spans="1:23" ht="45" x14ac:dyDescent="0.25">
      <c r="A66" s="3"/>
      <c r="B66" s="19">
        <v>57</v>
      </c>
      <c r="C66" s="20" t="s">
        <v>393</v>
      </c>
      <c r="D66" s="27" t="s">
        <v>394</v>
      </c>
      <c r="E66" s="27" t="s">
        <v>395</v>
      </c>
      <c r="F66" s="21" t="s">
        <v>396</v>
      </c>
      <c r="G66" s="21" t="s">
        <v>397</v>
      </c>
      <c r="H66" s="32">
        <v>78000</v>
      </c>
      <c r="I66" s="58">
        <v>30668.3</v>
      </c>
      <c r="J66" s="23" t="s">
        <v>26</v>
      </c>
      <c r="K66" s="23" t="s">
        <v>27</v>
      </c>
      <c r="L66" s="24">
        <v>43809</v>
      </c>
      <c r="M66" s="24">
        <v>44175</v>
      </c>
      <c r="N66" s="30" t="s">
        <v>398</v>
      </c>
      <c r="O66" s="20">
        <f t="shared" si="3"/>
        <v>12</v>
      </c>
      <c r="P66" s="26" t="s">
        <v>399</v>
      </c>
      <c r="Q66" s="26" t="s">
        <v>400</v>
      </c>
      <c r="R66" s="30" t="s">
        <v>368</v>
      </c>
      <c r="S66" s="5"/>
      <c r="T66" s="5"/>
      <c r="U66" s="5"/>
      <c r="V66" s="5"/>
      <c r="W66" s="5"/>
    </row>
    <row r="67" spans="1:23" ht="45" x14ac:dyDescent="0.25">
      <c r="A67" s="3"/>
      <c r="B67" s="19">
        <v>58</v>
      </c>
      <c r="C67" s="20" t="s">
        <v>401</v>
      </c>
      <c r="D67" s="27" t="s">
        <v>402</v>
      </c>
      <c r="E67" s="27" t="s">
        <v>403</v>
      </c>
      <c r="F67" s="21" t="s">
        <v>404</v>
      </c>
      <c r="G67" s="21" t="s">
        <v>405</v>
      </c>
      <c r="H67" s="32">
        <v>9700</v>
      </c>
      <c r="I67" s="58"/>
      <c r="J67" s="23" t="s">
        <v>26</v>
      </c>
      <c r="K67" s="24" t="s">
        <v>27</v>
      </c>
      <c r="L67" s="24">
        <v>43280</v>
      </c>
      <c r="M67" s="24">
        <v>44195</v>
      </c>
      <c r="N67" s="22" t="s">
        <v>342</v>
      </c>
      <c r="O67" s="20">
        <f>12+12+6</f>
        <v>30</v>
      </c>
      <c r="P67" s="26" t="s">
        <v>406</v>
      </c>
      <c r="Q67" s="26" t="s">
        <v>407</v>
      </c>
      <c r="R67" s="30" t="s">
        <v>368</v>
      </c>
      <c r="S67" s="5"/>
      <c r="T67" s="5"/>
      <c r="U67" s="5"/>
      <c r="V67" s="5"/>
      <c r="W67" s="5"/>
    </row>
    <row r="68" spans="1:23" ht="150" x14ac:dyDescent="0.25">
      <c r="A68" s="3"/>
      <c r="B68" s="19">
        <v>59</v>
      </c>
      <c r="C68" s="20" t="s">
        <v>408</v>
      </c>
      <c r="D68" s="27" t="s">
        <v>409</v>
      </c>
      <c r="E68" s="27" t="s">
        <v>410</v>
      </c>
      <c r="F68" s="21" t="s">
        <v>411</v>
      </c>
      <c r="G68" s="21" t="s">
        <v>412</v>
      </c>
      <c r="H68" s="32">
        <v>148462.54999999999</v>
      </c>
      <c r="I68" s="58">
        <f>70319.55+3099.55</f>
        <v>73419.100000000006</v>
      </c>
      <c r="J68" s="23" t="s">
        <v>26</v>
      </c>
      <c r="K68" s="23" t="s">
        <v>27</v>
      </c>
      <c r="L68" s="24">
        <v>43861</v>
      </c>
      <c r="M68" s="24">
        <v>44196</v>
      </c>
      <c r="N68" s="30" t="s">
        <v>413</v>
      </c>
      <c r="O68" s="20">
        <f>9+2</f>
        <v>11</v>
      </c>
      <c r="P68" s="26" t="s">
        <v>414</v>
      </c>
      <c r="Q68" s="26" t="s">
        <v>400</v>
      </c>
      <c r="R68" s="30" t="s">
        <v>368</v>
      </c>
      <c r="S68" s="5"/>
      <c r="T68" s="5"/>
      <c r="U68" s="5"/>
      <c r="V68" s="5"/>
      <c r="W68" s="5"/>
    </row>
    <row r="69" spans="1:23" ht="210" x14ac:dyDescent="0.25">
      <c r="A69" s="3"/>
      <c r="B69" s="19">
        <v>60</v>
      </c>
      <c r="C69" s="20" t="s">
        <v>415</v>
      </c>
      <c r="D69" s="20" t="s">
        <v>416</v>
      </c>
      <c r="E69" s="20" t="s">
        <v>417</v>
      </c>
      <c r="F69" s="21" t="s">
        <v>418</v>
      </c>
      <c r="G69" s="21" t="s">
        <v>419</v>
      </c>
      <c r="H69" s="32">
        <v>12287.7</v>
      </c>
      <c r="I69" s="58"/>
      <c r="J69" s="23" t="s">
        <v>26</v>
      </c>
      <c r="K69" s="24" t="s">
        <v>27</v>
      </c>
      <c r="L69" s="24">
        <v>42373</v>
      </c>
      <c r="M69" s="24">
        <v>44201</v>
      </c>
      <c r="N69" s="30" t="s">
        <v>420</v>
      </c>
      <c r="O69" s="20">
        <f>12+12+12+12+12</f>
        <v>60</v>
      </c>
      <c r="P69" s="26" t="s">
        <v>421</v>
      </c>
      <c r="Q69" s="26" t="s">
        <v>422</v>
      </c>
      <c r="R69" s="30" t="s">
        <v>423</v>
      </c>
      <c r="S69" s="5"/>
      <c r="T69" s="5"/>
      <c r="U69" s="5"/>
      <c r="V69" s="5"/>
      <c r="W69" s="5"/>
    </row>
    <row r="70" spans="1:23" ht="165" x14ac:dyDescent="0.25">
      <c r="A70" s="3"/>
      <c r="B70" s="19">
        <v>61</v>
      </c>
      <c r="C70" s="20" t="s">
        <v>424</v>
      </c>
      <c r="D70" s="27" t="s">
        <v>378</v>
      </c>
      <c r="E70" s="20" t="s">
        <v>371</v>
      </c>
      <c r="F70" s="21" t="s">
        <v>425</v>
      </c>
      <c r="G70" s="21" t="s">
        <v>426</v>
      </c>
      <c r="H70" s="47">
        <v>47600</v>
      </c>
      <c r="I70" s="64"/>
      <c r="J70" s="23" t="s">
        <v>26</v>
      </c>
      <c r="K70" s="23" t="s">
        <v>27</v>
      </c>
      <c r="L70" s="24">
        <v>43837</v>
      </c>
      <c r="M70" s="24">
        <v>44203</v>
      </c>
      <c r="N70" s="24" t="s">
        <v>233</v>
      </c>
      <c r="O70" s="20">
        <f t="shared" ref="O70:O76" si="4">12</f>
        <v>12</v>
      </c>
      <c r="P70" s="26" t="s">
        <v>427</v>
      </c>
      <c r="Q70" s="26" t="s">
        <v>375</v>
      </c>
      <c r="R70" s="30" t="s">
        <v>428</v>
      </c>
      <c r="S70" s="5"/>
      <c r="T70" s="5"/>
      <c r="U70" s="5"/>
      <c r="V70" s="5"/>
      <c r="W70" s="5"/>
    </row>
    <row r="71" spans="1:23" ht="180" x14ac:dyDescent="0.25">
      <c r="A71" s="3"/>
      <c r="B71" s="19">
        <v>62</v>
      </c>
      <c r="C71" s="20" t="s">
        <v>424</v>
      </c>
      <c r="D71" s="43" t="s">
        <v>378</v>
      </c>
      <c r="E71" s="20" t="s">
        <v>371</v>
      </c>
      <c r="F71" s="21" t="s">
        <v>425</v>
      </c>
      <c r="G71" s="21" t="s">
        <v>429</v>
      </c>
      <c r="H71" s="47">
        <v>16950</v>
      </c>
      <c r="I71" s="58"/>
      <c r="J71" s="23" t="s">
        <v>26</v>
      </c>
      <c r="K71" s="24" t="s">
        <v>27</v>
      </c>
      <c r="L71" s="24">
        <v>43837</v>
      </c>
      <c r="M71" s="24">
        <v>44203</v>
      </c>
      <c r="N71" s="23" t="s">
        <v>233</v>
      </c>
      <c r="O71" s="20">
        <f t="shared" si="4"/>
        <v>12</v>
      </c>
      <c r="P71" s="26" t="s">
        <v>427</v>
      </c>
      <c r="Q71" s="26" t="s">
        <v>375</v>
      </c>
      <c r="R71" s="30" t="s">
        <v>430</v>
      </c>
      <c r="S71" s="5"/>
      <c r="T71" s="5"/>
      <c r="U71" s="5"/>
      <c r="V71" s="5"/>
      <c r="W71" s="5"/>
    </row>
    <row r="72" spans="1:23" ht="180" x14ac:dyDescent="0.25">
      <c r="A72" s="3"/>
      <c r="B72" s="19">
        <v>63</v>
      </c>
      <c r="C72" s="20" t="s">
        <v>424</v>
      </c>
      <c r="D72" s="27" t="s">
        <v>378</v>
      </c>
      <c r="E72" s="20" t="s">
        <v>371</v>
      </c>
      <c r="F72" s="21" t="s">
        <v>425</v>
      </c>
      <c r="G72" s="21" t="s">
        <v>431</v>
      </c>
      <c r="H72" s="47">
        <v>36950</v>
      </c>
      <c r="I72" s="58"/>
      <c r="J72" s="23" t="s">
        <v>26</v>
      </c>
      <c r="K72" s="24" t="s">
        <v>27</v>
      </c>
      <c r="L72" s="24">
        <v>43837</v>
      </c>
      <c r="M72" s="24">
        <v>44203</v>
      </c>
      <c r="N72" s="23" t="s">
        <v>233</v>
      </c>
      <c r="O72" s="20">
        <f t="shared" si="4"/>
        <v>12</v>
      </c>
      <c r="P72" s="26" t="s">
        <v>427</v>
      </c>
      <c r="Q72" s="23" t="s">
        <v>375</v>
      </c>
      <c r="R72" s="30" t="s">
        <v>430</v>
      </c>
      <c r="S72" s="5"/>
      <c r="T72" s="5"/>
      <c r="U72" s="5"/>
      <c r="V72" s="5"/>
      <c r="W72" s="5"/>
    </row>
    <row r="73" spans="1:23" ht="180" x14ac:dyDescent="0.25">
      <c r="A73" s="3"/>
      <c r="B73" s="19">
        <v>64</v>
      </c>
      <c r="C73" s="20" t="s">
        <v>424</v>
      </c>
      <c r="D73" s="27" t="s">
        <v>378</v>
      </c>
      <c r="E73" s="20" t="s">
        <v>371</v>
      </c>
      <c r="F73" s="21" t="s">
        <v>425</v>
      </c>
      <c r="G73" s="21" t="s">
        <v>432</v>
      </c>
      <c r="H73" s="47">
        <v>20000</v>
      </c>
      <c r="I73" s="58"/>
      <c r="J73" s="23" t="s">
        <v>26</v>
      </c>
      <c r="K73" s="24" t="s">
        <v>27</v>
      </c>
      <c r="L73" s="24">
        <v>43837</v>
      </c>
      <c r="M73" s="24">
        <v>44203</v>
      </c>
      <c r="N73" s="23" t="s">
        <v>233</v>
      </c>
      <c r="O73" s="20">
        <f t="shared" si="4"/>
        <v>12</v>
      </c>
      <c r="P73" s="21" t="s">
        <v>427</v>
      </c>
      <c r="Q73" s="65" t="s">
        <v>375</v>
      </c>
      <c r="R73" s="30" t="s">
        <v>430</v>
      </c>
      <c r="S73" s="5"/>
      <c r="T73" s="5"/>
      <c r="U73" s="5"/>
      <c r="V73" s="5"/>
      <c r="W73" s="5"/>
    </row>
    <row r="74" spans="1:23" ht="180" x14ac:dyDescent="0.25">
      <c r="A74" s="3"/>
      <c r="B74" s="19">
        <v>65</v>
      </c>
      <c r="C74" s="20" t="s">
        <v>424</v>
      </c>
      <c r="D74" s="27" t="s">
        <v>378</v>
      </c>
      <c r="E74" s="20" t="s">
        <v>371</v>
      </c>
      <c r="F74" s="21" t="s">
        <v>425</v>
      </c>
      <c r="G74" s="21" t="s">
        <v>433</v>
      </c>
      <c r="H74" s="47">
        <v>36900.04</v>
      </c>
      <c r="I74" s="58"/>
      <c r="J74" s="23" t="s">
        <v>26</v>
      </c>
      <c r="K74" s="24" t="s">
        <v>27</v>
      </c>
      <c r="L74" s="24">
        <v>43837</v>
      </c>
      <c r="M74" s="24">
        <v>44203</v>
      </c>
      <c r="N74" s="23" t="s">
        <v>233</v>
      </c>
      <c r="O74" s="20">
        <f t="shared" si="4"/>
        <v>12</v>
      </c>
      <c r="P74" s="26" t="s">
        <v>427</v>
      </c>
      <c r="Q74" s="65" t="s">
        <v>375</v>
      </c>
      <c r="R74" s="30" t="s">
        <v>430</v>
      </c>
      <c r="S74" s="5"/>
      <c r="T74" s="5"/>
      <c r="U74" s="5"/>
      <c r="V74" s="5"/>
      <c r="W74" s="5"/>
    </row>
    <row r="75" spans="1:23" ht="180" x14ac:dyDescent="0.25">
      <c r="A75" s="3"/>
      <c r="B75" s="19">
        <v>66</v>
      </c>
      <c r="C75" s="20" t="s">
        <v>434</v>
      </c>
      <c r="D75" s="27" t="s">
        <v>378</v>
      </c>
      <c r="E75" s="20" t="s">
        <v>371</v>
      </c>
      <c r="F75" s="21" t="s">
        <v>309</v>
      </c>
      <c r="G75" s="21" t="s">
        <v>435</v>
      </c>
      <c r="H75" s="32">
        <v>2935</v>
      </c>
      <c r="I75" s="58"/>
      <c r="J75" s="23" t="s">
        <v>26</v>
      </c>
      <c r="K75" s="23" t="s">
        <v>27</v>
      </c>
      <c r="L75" s="24">
        <v>43837</v>
      </c>
      <c r="M75" s="24">
        <v>44203</v>
      </c>
      <c r="N75" s="22" t="s">
        <v>233</v>
      </c>
      <c r="O75" s="20">
        <f t="shared" si="4"/>
        <v>12</v>
      </c>
      <c r="P75" s="21" t="s">
        <v>436</v>
      </c>
      <c r="Q75" s="26" t="s">
        <v>375</v>
      </c>
      <c r="R75" s="30" t="s">
        <v>430</v>
      </c>
      <c r="S75" s="5"/>
      <c r="T75" s="5"/>
      <c r="U75" s="5"/>
      <c r="V75" s="5"/>
      <c r="W75" s="5"/>
    </row>
    <row r="76" spans="1:23" ht="210" x14ac:dyDescent="0.25">
      <c r="A76" s="3"/>
      <c r="B76" s="19">
        <v>67</v>
      </c>
      <c r="C76" s="20" t="s">
        <v>437</v>
      </c>
      <c r="D76" s="27" t="s">
        <v>438</v>
      </c>
      <c r="E76" s="27" t="s">
        <v>439</v>
      </c>
      <c r="F76" s="21" t="s">
        <v>440</v>
      </c>
      <c r="G76" s="21" t="s">
        <v>441</v>
      </c>
      <c r="H76" s="32">
        <v>35600</v>
      </c>
      <c r="I76" s="58"/>
      <c r="J76" s="23" t="s">
        <v>26</v>
      </c>
      <c r="K76" s="23" t="s">
        <v>27</v>
      </c>
      <c r="L76" s="24">
        <v>43844</v>
      </c>
      <c r="M76" s="24">
        <v>44210</v>
      </c>
      <c r="N76" s="24" t="s">
        <v>233</v>
      </c>
      <c r="O76" s="20">
        <f t="shared" si="4"/>
        <v>12</v>
      </c>
      <c r="P76" s="21" t="s">
        <v>442</v>
      </c>
      <c r="Q76" s="26" t="s">
        <v>375</v>
      </c>
      <c r="R76" s="30" t="s">
        <v>443</v>
      </c>
      <c r="S76" s="5"/>
      <c r="T76" s="5"/>
      <c r="U76" s="5"/>
      <c r="V76" s="5"/>
      <c r="W76" s="5"/>
    </row>
    <row r="77" spans="1:23" ht="124.5" customHeight="1" x14ac:dyDescent="0.25">
      <c r="A77" s="3"/>
      <c r="B77" s="19">
        <v>68</v>
      </c>
      <c r="C77" s="20" t="s">
        <v>444</v>
      </c>
      <c r="D77" s="20" t="s">
        <v>445</v>
      </c>
      <c r="E77" s="20" t="s">
        <v>446</v>
      </c>
      <c r="F77" s="21" t="s">
        <v>447</v>
      </c>
      <c r="G77" s="21" t="s">
        <v>448</v>
      </c>
      <c r="H77" s="32">
        <v>73500</v>
      </c>
      <c r="I77" s="58"/>
      <c r="J77" s="23" t="s">
        <v>26</v>
      </c>
      <c r="K77" s="23" t="s">
        <v>27</v>
      </c>
      <c r="L77" s="24">
        <v>43817</v>
      </c>
      <c r="M77" s="24">
        <v>44214</v>
      </c>
      <c r="N77" s="22" t="s">
        <v>317</v>
      </c>
      <c r="O77" s="20">
        <f>7</f>
        <v>7</v>
      </c>
      <c r="P77" s="21" t="s">
        <v>449</v>
      </c>
      <c r="Q77" s="26" t="s">
        <v>450</v>
      </c>
      <c r="R77" s="30" t="s">
        <v>451</v>
      </c>
      <c r="S77" s="5"/>
      <c r="T77" s="5"/>
      <c r="U77" s="5"/>
      <c r="V77" s="5"/>
      <c r="W77" s="5"/>
    </row>
    <row r="78" spans="1:23" ht="240" x14ac:dyDescent="0.25">
      <c r="A78" s="3"/>
      <c r="B78" s="19">
        <v>69</v>
      </c>
      <c r="C78" s="20" t="s">
        <v>452</v>
      </c>
      <c r="D78" s="20" t="s">
        <v>453</v>
      </c>
      <c r="E78" s="20" t="s">
        <v>454</v>
      </c>
      <c r="F78" s="21" t="s">
        <v>455</v>
      </c>
      <c r="G78" s="21" t="s">
        <v>456</v>
      </c>
      <c r="H78" s="32">
        <v>11228.94</v>
      </c>
      <c r="I78" s="58"/>
      <c r="J78" s="23" t="s">
        <v>26</v>
      </c>
      <c r="K78" s="24" t="s">
        <v>27</v>
      </c>
      <c r="L78" s="24">
        <v>42413</v>
      </c>
      <c r="M78" s="24">
        <v>44239</v>
      </c>
      <c r="N78" s="22" t="s">
        <v>227</v>
      </c>
      <c r="O78" s="20">
        <f>12+12+12+12+12</f>
        <v>60</v>
      </c>
      <c r="P78" s="26" t="s">
        <v>457</v>
      </c>
      <c r="Q78" s="26" t="s">
        <v>458</v>
      </c>
      <c r="R78" s="57" t="s">
        <v>459</v>
      </c>
      <c r="S78" s="5"/>
      <c r="T78" s="5"/>
      <c r="U78" s="5"/>
      <c r="V78" s="5"/>
      <c r="W78" s="5"/>
    </row>
    <row r="79" spans="1:23" ht="45" x14ac:dyDescent="0.25">
      <c r="A79" s="3"/>
      <c r="B79" s="19">
        <v>70</v>
      </c>
      <c r="C79" s="20" t="s">
        <v>460</v>
      </c>
      <c r="D79" s="20" t="s">
        <v>461</v>
      </c>
      <c r="E79" s="20" t="s">
        <v>462</v>
      </c>
      <c r="F79" s="21" t="s">
        <v>463</v>
      </c>
      <c r="G79" s="21" t="s">
        <v>464</v>
      </c>
      <c r="H79" s="32">
        <v>129156</v>
      </c>
      <c r="I79" s="58"/>
      <c r="J79" s="23" t="s">
        <v>26</v>
      </c>
      <c r="K79" s="23" t="s">
        <v>27</v>
      </c>
      <c r="L79" s="24">
        <v>43955</v>
      </c>
      <c r="M79" s="24">
        <v>45050</v>
      </c>
      <c r="N79" s="24" t="s">
        <v>233</v>
      </c>
      <c r="O79" s="20">
        <f>36</f>
        <v>36</v>
      </c>
      <c r="P79" s="21" t="s">
        <v>465</v>
      </c>
      <c r="Q79" s="26" t="s">
        <v>466</v>
      </c>
      <c r="R79" s="22"/>
      <c r="S79" s="5"/>
      <c r="T79" s="5"/>
      <c r="U79" s="5"/>
      <c r="V79" s="5"/>
      <c r="W79" s="5"/>
    </row>
    <row r="80" spans="1:23" ht="120" x14ac:dyDescent="0.25">
      <c r="A80" s="3"/>
      <c r="B80" s="20">
        <v>71</v>
      </c>
      <c r="C80" s="20">
        <v>9912292357</v>
      </c>
      <c r="D80" s="20" t="s">
        <v>467</v>
      </c>
      <c r="E80" s="20" t="s">
        <v>468</v>
      </c>
      <c r="F80" s="21" t="s">
        <v>469</v>
      </c>
      <c r="G80" s="20" t="s">
        <v>470</v>
      </c>
      <c r="H80" s="32">
        <v>645500</v>
      </c>
      <c r="I80" s="58"/>
      <c r="J80" s="23" t="s">
        <v>471</v>
      </c>
      <c r="K80" s="23" t="s">
        <v>472</v>
      </c>
      <c r="L80" s="24">
        <v>42858</v>
      </c>
      <c r="M80" s="24">
        <v>44258</v>
      </c>
      <c r="N80" s="22" t="s">
        <v>227</v>
      </c>
      <c r="O80" s="20">
        <f>12+12+12+7+3</f>
        <v>46</v>
      </c>
      <c r="P80" s="33" t="s">
        <v>366</v>
      </c>
      <c r="Q80" s="26" t="s">
        <v>473</v>
      </c>
      <c r="R80" s="66" t="s">
        <v>474</v>
      </c>
      <c r="S80" s="5"/>
      <c r="T80" s="5"/>
      <c r="U80" s="5"/>
      <c r="V80" s="5"/>
      <c r="W80" s="5"/>
    </row>
    <row r="81" spans="1:24" ht="120" x14ac:dyDescent="0.25">
      <c r="A81" s="3"/>
      <c r="B81" s="19">
        <v>72</v>
      </c>
      <c r="C81" s="20" t="s">
        <v>460</v>
      </c>
      <c r="D81" s="20" t="s">
        <v>475</v>
      </c>
      <c r="E81" s="20" t="s">
        <v>476</v>
      </c>
      <c r="F81" s="21" t="s">
        <v>159</v>
      </c>
      <c r="G81" s="21" t="s">
        <v>477</v>
      </c>
      <c r="H81" s="32">
        <v>20000</v>
      </c>
      <c r="I81" s="58">
        <v>1500</v>
      </c>
      <c r="J81" s="23" t="s">
        <v>35</v>
      </c>
      <c r="K81" s="24" t="s">
        <v>27</v>
      </c>
      <c r="L81" s="24">
        <v>43895</v>
      </c>
      <c r="M81" s="24">
        <v>44261</v>
      </c>
      <c r="N81" s="22" t="s">
        <v>342</v>
      </c>
      <c r="O81" s="55">
        <f>6+6</f>
        <v>12</v>
      </c>
      <c r="P81" s="26" t="s">
        <v>478</v>
      </c>
      <c r="Q81" s="26" t="s">
        <v>479</v>
      </c>
      <c r="R81" s="30" t="s">
        <v>474</v>
      </c>
      <c r="S81" s="5"/>
      <c r="T81" s="5"/>
      <c r="U81" s="5"/>
      <c r="V81" s="5"/>
      <c r="W81" s="5"/>
    </row>
    <row r="82" spans="1:24" ht="120" x14ac:dyDescent="0.25">
      <c r="A82" s="3"/>
      <c r="B82" s="19">
        <v>73</v>
      </c>
      <c r="C82" s="21" t="s">
        <v>480</v>
      </c>
      <c r="D82" s="20" t="s">
        <v>481</v>
      </c>
      <c r="E82" s="67" t="s">
        <v>482</v>
      </c>
      <c r="F82" s="21" t="s">
        <v>483</v>
      </c>
      <c r="G82" s="21" t="s">
        <v>484</v>
      </c>
      <c r="H82" s="32">
        <v>5564.99</v>
      </c>
      <c r="I82" s="58"/>
      <c r="J82" s="23" t="s">
        <v>485</v>
      </c>
      <c r="K82" s="24" t="s">
        <v>27</v>
      </c>
      <c r="L82" s="24">
        <v>43909</v>
      </c>
      <c r="M82" s="24">
        <v>44273</v>
      </c>
      <c r="N82" s="22" t="s">
        <v>233</v>
      </c>
      <c r="O82" s="20">
        <f>12</f>
        <v>12</v>
      </c>
      <c r="P82" s="26" t="s">
        <v>486</v>
      </c>
      <c r="Q82" s="26" t="s">
        <v>487</v>
      </c>
      <c r="R82" s="66" t="s">
        <v>474</v>
      </c>
      <c r="S82" s="5"/>
      <c r="T82" s="5"/>
      <c r="U82" s="5"/>
      <c r="V82" s="5"/>
      <c r="W82" s="5"/>
    </row>
    <row r="83" spans="1:24" ht="195" x14ac:dyDescent="0.25">
      <c r="A83" s="3"/>
      <c r="B83" s="19">
        <v>74</v>
      </c>
      <c r="C83" s="20" t="s">
        <v>488</v>
      </c>
      <c r="D83" s="20" t="s">
        <v>489</v>
      </c>
      <c r="E83" s="20" t="s">
        <v>490</v>
      </c>
      <c r="F83" s="21" t="s">
        <v>491</v>
      </c>
      <c r="G83" s="20" t="s">
        <v>492</v>
      </c>
      <c r="H83" s="32">
        <v>57750</v>
      </c>
      <c r="I83" s="58"/>
      <c r="J83" s="23" t="s">
        <v>26</v>
      </c>
      <c r="K83" s="24" t="s">
        <v>27</v>
      </c>
      <c r="L83" s="24">
        <v>42500</v>
      </c>
      <c r="M83" s="24">
        <v>44326</v>
      </c>
      <c r="N83" s="30" t="s">
        <v>493</v>
      </c>
      <c r="O83" s="20">
        <f>12+12+12+12+7+5</f>
        <v>60</v>
      </c>
      <c r="P83" s="26" t="s">
        <v>494</v>
      </c>
      <c r="Q83" s="21" t="s">
        <v>495</v>
      </c>
      <c r="R83" s="21" t="s">
        <v>496</v>
      </c>
      <c r="S83" s="5"/>
      <c r="T83" s="5"/>
      <c r="U83" s="5"/>
      <c r="V83" s="5"/>
      <c r="W83" s="5"/>
    </row>
    <row r="84" spans="1:24" ht="330" x14ac:dyDescent="0.25">
      <c r="A84" s="3"/>
      <c r="B84" s="19">
        <v>75</v>
      </c>
      <c r="C84" s="20" t="s">
        <v>497</v>
      </c>
      <c r="D84" s="20" t="s">
        <v>488</v>
      </c>
      <c r="E84" s="20" t="s">
        <v>498</v>
      </c>
      <c r="F84" s="21" t="s">
        <v>499</v>
      </c>
      <c r="G84" s="20" t="s">
        <v>500</v>
      </c>
      <c r="H84" s="32">
        <v>39498</v>
      </c>
      <c r="I84" s="58"/>
      <c r="J84" s="23" t="s">
        <v>26</v>
      </c>
      <c r="K84" s="24" t="s">
        <v>27</v>
      </c>
      <c r="L84" s="24">
        <v>42523</v>
      </c>
      <c r="M84" s="24">
        <v>44349</v>
      </c>
      <c r="N84" s="22" t="s">
        <v>501</v>
      </c>
      <c r="O84" s="20">
        <f>12+5+3+12+12+12+4</f>
        <v>60</v>
      </c>
      <c r="P84" s="26" t="s">
        <v>502</v>
      </c>
      <c r="Q84" s="57" t="s">
        <v>503</v>
      </c>
      <c r="R84" s="57" t="s">
        <v>504</v>
      </c>
      <c r="S84" s="68" t="s">
        <v>505</v>
      </c>
      <c r="T84" s="5"/>
      <c r="U84" s="5"/>
      <c r="V84" s="5"/>
      <c r="W84" s="5"/>
    </row>
    <row r="85" spans="1:24" ht="360" x14ac:dyDescent="0.25">
      <c r="A85" s="3"/>
      <c r="B85" s="19">
        <v>76</v>
      </c>
      <c r="C85" s="20" t="s">
        <v>506</v>
      </c>
      <c r="D85" s="20" t="s">
        <v>507</v>
      </c>
      <c r="E85" s="20" t="s">
        <v>508</v>
      </c>
      <c r="F85" s="57" t="s">
        <v>509</v>
      </c>
      <c r="G85" s="61" t="s">
        <v>510</v>
      </c>
      <c r="H85" s="32">
        <v>115976.88</v>
      </c>
      <c r="I85" s="58"/>
      <c r="J85" s="23" t="s">
        <v>26</v>
      </c>
      <c r="K85" s="24" t="s">
        <v>27</v>
      </c>
      <c r="L85" s="24">
        <v>42552</v>
      </c>
      <c r="M85" s="63">
        <v>44378</v>
      </c>
      <c r="N85" s="69" t="s">
        <v>501</v>
      </c>
      <c r="O85" s="61">
        <f>6+12+12+12+6+6+6</f>
        <v>60</v>
      </c>
      <c r="P85" s="57" t="s">
        <v>511</v>
      </c>
      <c r="Q85" s="57" t="s">
        <v>512</v>
      </c>
      <c r="R85" s="57" t="s">
        <v>513</v>
      </c>
      <c r="S85" s="21" t="s">
        <v>514</v>
      </c>
      <c r="T85" s="5"/>
      <c r="U85" s="5"/>
      <c r="V85" s="5"/>
      <c r="W85" s="5"/>
    </row>
    <row r="86" spans="1:24" ht="132.75" customHeight="1" x14ac:dyDescent="0.25">
      <c r="A86" s="3"/>
      <c r="B86" s="19">
        <v>77</v>
      </c>
      <c r="C86" s="61"/>
      <c r="D86" s="61" t="s">
        <v>515</v>
      </c>
      <c r="E86" s="70" t="s">
        <v>482</v>
      </c>
      <c r="F86" s="57" t="s">
        <v>483</v>
      </c>
      <c r="G86" s="57" t="s">
        <v>516</v>
      </c>
      <c r="H86" s="71" t="s">
        <v>482</v>
      </c>
      <c r="I86" s="22"/>
      <c r="J86" s="23" t="s">
        <v>517</v>
      </c>
      <c r="K86" s="23" t="s">
        <v>472</v>
      </c>
      <c r="L86" s="63">
        <v>44054</v>
      </c>
      <c r="M86" s="72">
        <v>44419</v>
      </c>
      <c r="N86" s="69" t="s">
        <v>233</v>
      </c>
      <c r="O86" s="61">
        <f t="shared" ref="O86:O87" si="5">12</f>
        <v>12</v>
      </c>
      <c r="P86" s="26" t="s">
        <v>518</v>
      </c>
      <c r="Q86" s="21" t="s">
        <v>519</v>
      </c>
      <c r="R86" s="69"/>
      <c r="S86" s="73" t="s">
        <v>520</v>
      </c>
      <c r="T86" s="5"/>
      <c r="U86" s="5"/>
      <c r="V86" s="5"/>
      <c r="W86" s="5"/>
    </row>
    <row r="87" spans="1:24" ht="192.75" customHeight="1" x14ac:dyDescent="0.25">
      <c r="A87" s="3"/>
      <c r="B87" s="19">
        <v>78</v>
      </c>
      <c r="C87" s="20" t="s">
        <v>521</v>
      </c>
      <c r="D87" s="20" t="s">
        <v>522</v>
      </c>
      <c r="E87" s="49" t="s">
        <v>523</v>
      </c>
      <c r="F87" s="21" t="s">
        <v>524</v>
      </c>
      <c r="G87" s="21" t="s">
        <v>525</v>
      </c>
      <c r="H87" s="32">
        <v>41140.879999999997</v>
      </c>
      <c r="I87" s="22"/>
      <c r="J87" s="23" t="s">
        <v>26</v>
      </c>
      <c r="K87" s="24" t="s">
        <v>27</v>
      </c>
      <c r="L87" s="24">
        <v>44056</v>
      </c>
      <c r="M87" s="23">
        <v>44421</v>
      </c>
      <c r="N87" s="22" t="s">
        <v>233</v>
      </c>
      <c r="O87" s="20">
        <f t="shared" si="5"/>
        <v>12</v>
      </c>
      <c r="P87" s="26" t="s">
        <v>526</v>
      </c>
      <c r="Q87" s="21" t="s">
        <v>527</v>
      </c>
      <c r="R87" s="22"/>
      <c r="S87" s="74" t="s">
        <v>528</v>
      </c>
      <c r="T87" s="5"/>
      <c r="U87" s="5"/>
      <c r="V87" s="5"/>
      <c r="W87" s="5"/>
    </row>
    <row r="88" spans="1:24" ht="180" x14ac:dyDescent="0.25">
      <c r="A88" s="3"/>
      <c r="B88" s="19">
        <v>79</v>
      </c>
      <c r="C88" s="20" t="s">
        <v>529</v>
      </c>
      <c r="D88" s="20" t="s">
        <v>530</v>
      </c>
      <c r="E88" s="67" t="s">
        <v>482</v>
      </c>
      <c r="F88" s="21" t="s">
        <v>531</v>
      </c>
      <c r="G88" s="20" t="s">
        <v>532</v>
      </c>
      <c r="H88" s="32">
        <v>50000</v>
      </c>
      <c r="I88" s="58"/>
      <c r="J88" s="23" t="s">
        <v>26</v>
      </c>
      <c r="K88" s="24" t="s">
        <v>27</v>
      </c>
      <c r="L88" s="24">
        <v>42625</v>
      </c>
      <c r="M88" s="24">
        <v>44452</v>
      </c>
      <c r="N88" s="22" t="s">
        <v>227</v>
      </c>
      <c r="O88" s="20">
        <f t="shared" ref="O88:O89" si="6">12+12+12+12+12</f>
        <v>60</v>
      </c>
      <c r="P88" s="75" t="s">
        <v>533</v>
      </c>
      <c r="Q88" s="26" t="s">
        <v>534</v>
      </c>
      <c r="R88" s="21" t="s">
        <v>535</v>
      </c>
      <c r="S88" s="21" t="s">
        <v>536</v>
      </c>
      <c r="T88" s="76" t="s">
        <v>537</v>
      </c>
      <c r="U88" s="5"/>
      <c r="V88" s="5"/>
      <c r="W88" s="5"/>
    </row>
    <row r="89" spans="1:24" ht="75" x14ac:dyDescent="0.25">
      <c r="A89" s="3"/>
      <c r="B89" s="19">
        <v>80</v>
      </c>
      <c r="C89" s="20" t="s">
        <v>538</v>
      </c>
      <c r="D89" s="20" t="s">
        <v>539</v>
      </c>
      <c r="E89" s="20" t="s">
        <v>540</v>
      </c>
      <c r="F89" s="21" t="s">
        <v>541</v>
      </c>
      <c r="G89" s="20" t="s">
        <v>542</v>
      </c>
      <c r="H89" s="32">
        <v>1678.8</v>
      </c>
      <c r="I89" s="58"/>
      <c r="J89" s="23" t="s">
        <v>26</v>
      </c>
      <c r="K89" s="23" t="s">
        <v>472</v>
      </c>
      <c r="L89" s="24">
        <v>42877</v>
      </c>
      <c r="M89" s="24">
        <v>44703</v>
      </c>
      <c r="N89" s="22" t="s">
        <v>227</v>
      </c>
      <c r="O89" s="20">
        <f t="shared" si="6"/>
        <v>60</v>
      </c>
      <c r="P89" s="20" t="s">
        <v>543</v>
      </c>
      <c r="Q89" s="21" t="s">
        <v>544</v>
      </c>
      <c r="R89" s="26" t="s">
        <v>545</v>
      </c>
      <c r="S89" s="21" t="s">
        <v>546</v>
      </c>
      <c r="T89" s="77"/>
      <c r="U89" s="5"/>
      <c r="V89" s="5"/>
      <c r="W89" s="5"/>
    </row>
    <row r="90" spans="1:24" ht="90" x14ac:dyDescent="0.25">
      <c r="A90" s="3"/>
      <c r="B90" s="19">
        <v>81</v>
      </c>
      <c r="C90" s="20" t="s">
        <v>547</v>
      </c>
      <c r="D90" s="20" t="s">
        <v>548</v>
      </c>
      <c r="E90" s="49" t="s">
        <v>549</v>
      </c>
      <c r="F90" s="21" t="s">
        <v>550</v>
      </c>
      <c r="G90" s="20" t="s">
        <v>551</v>
      </c>
      <c r="H90" s="32">
        <v>80000</v>
      </c>
      <c r="I90" s="22"/>
      <c r="J90" s="23" t="s">
        <v>26</v>
      </c>
      <c r="K90" s="24" t="s">
        <v>27</v>
      </c>
      <c r="L90" s="24">
        <v>44105</v>
      </c>
      <c r="M90" s="23">
        <v>44470</v>
      </c>
      <c r="N90" s="22" t="s">
        <v>233</v>
      </c>
      <c r="O90" s="20">
        <v>12</v>
      </c>
      <c r="P90" s="33" t="s">
        <v>552</v>
      </c>
      <c r="Q90" s="26" t="s">
        <v>553</v>
      </c>
      <c r="R90" s="26" t="s">
        <v>554</v>
      </c>
      <c r="S90" s="66" t="s">
        <v>555</v>
      </c>
      <c r="T90" s="76" t="s">
        <v>556</v>
      </c>
      <c r="U90" s="5"/>
      <c r="V90" s="5"/>
      <c r="W90" s="5"/>
    </row>
    <row r="91" spans="1:24" ht="135" x14ac:dyDescent="0.25">
      <c r="A91" s="3"/>
      <c r="B91" s="19">
        <v>82</v>
      </c>
      <c r="C91" s="20" t="s">
        <v>557</v>
      </c>
      <c r="D91" s="20" t="s">
        <v>558</v>
      </c>
      <c r="E91" s="20" t="s">
        <v>559</v>
      </c>
      <c r="F91" s="21" t="s">
        <v>560</v>
      </c>
      <c r="G91" s="21" t="s">
        <v>561</v>
      </c>
      <c r="H91" s="32">
        <v>17348.97</v>
      </c>
      <c r="I91" s="58"/>
      <c r="J91" s="23" t="s">
        <v>26</v>
      </c>
      <c r="K91" s="23" t="s">
        <v>27</v>
      </c>
      <c r="L91" s="24">
        <v>43840</v>
      </c>
      <c r="M91" s="24">
        <v>44631</v>
      </c>
      <c r="N91" s="22" t="s">
        <v>342</v>
      </c>
      <c r="O91" s="20">
        <f>12+12+2</f>
        <v>26</v>
      </c>
      <c r="P91" s="20" t="s">
        <v>562</v>
      </c>
      <c r="Q91" s="26" t="s">
        <v>563</v>
      </c>
      <c r="R91" s="21" t="s">
        <v>564</v>
      </c>
      <c r="S91" s="78" t="s">
        <v>565</v>
      </c>
      <c r="T91" s="68" t="s">
        <v>566</v>
      </c>
      <c r="U91" s="5"/>
      <c r="V91" s="5"/>
      <c r="W91" s="5"/>
    </row>
    <row r="92" spans="1:24" ht="180" x14ac:dyDescent="0.25">
      <c r="A92" s="3"/>
      <c r="B92" s="19">
        <v>83</v>
      </c>
      <c r="C92" s="20" t="s">
        <v>567</v>
      </c>
      <c r="D92" s="27" t="s">
        <v>568</v>
      </c>
      <c r="E92" s="27" t="s">
        <v>569</v>
      </c>
      <c r="F92" s="21" t="s">
        <v>324</v>
      </c>
      <c r="G92" s="21" t="s">
        <v>570</v>
      </c>
      <c r="H92" s="32">
        <v>71553.48</v>
      </c>
      <c r="I92" s="58"/>
      <c r="J92" s="23" t="s">
        <v>26</v>
      </c>
      <c r="K92" s="24" t="s">
        <v>27</v>
      </c>
      <c r="L92" s="24">
        <v>42828</v>
      </c>
      <c r="M92" s="24">
        <v>44654</v>
      </c>
      <c r="N92" s="22" t="s">
        <v>227</v>
      </c>
      <c r="O92" s="20">
        <f>12+12+12+12+12</f>
        <v>60</v>
      </c>
      <c r="P92" s="33" t="s">
        <v>571</v>
      </c>
      <c r="Q92" s="26" t="s">
        <v>572</v>
      </c>
      <c r="R92" s="21" t="s">
        <v>573</v>
      </c>
      <c r="S92" s="79" t="s">
        <v>536</v>
      </c>
      <c r="T92" s="79" t="s">
        <v>574</v>
      </c>
      <c r="U92" s="5"/>
      <c r="V92" s="5"/>
      <c r="W92" s="5"/>
    </row>
    <row r="93" spans="1:24" ht="233.25" customHeight="1" x14ac:dyDescent="0.25">
      <c r="A93" s="3"/>
      <c r="B93" s="19">
        <v>84</v>
      </c>
      <c r="C93" s="20" t="s">
        <v>575</v>
      </c>
      <c r="D93" s="20" t="s">
        <v>576</v>
      </c>
      <c r="E93" s="20" t="s">
        <v>577</v>
      </c>
      <c r="F93" s="21" t="s">
        <v>578</v>
      </c>
      <c r="G93" s="21" t="s">
        <v>579</v>
      </c>
      <c r="H93" s="32">
        <v>125008</v>
      </c>
      <c r="I93" s="22"/>
      <c r="J93" s="23" t="s">
        <v>26</v>
      </c>
      <c r="K93" s="24" t="s">
        <v>27</v>
      </c>
      <c r="L93" s="24">
        <v>44060</v>
      </c>
      <c r="M93" s="23">
        <v>44790</v>
      </c>
      <c r="N93" s="22" t="s">
        <v>317</v>
      </c>
      <c r="O93" s="33">
        <f>12+12</f>
        <v>24</v>
      </c>
      <c r="P93" s="33" t="s">
        <v>543</v>
      </c>
      <c r="Q93" s="26" t="s">
        <v>580</v>
      </c>
      <c r="R93" s="26" t="s">
        <v>581</v>
      </c>
      <c r="S93" s="21" t="s">
        <v>582</v>
      </c>
      <c r="T93" s="79" t="s">
        <v>583</v>
      </c>
      <c r="U93" s="5"/>
      <c r="V93" s="5"/>
      <c r="W93" s="5"/>
      <c r="X93" s="5"/>
    </row>
    <row r="94" spans="1:24" ht="198" customHeight="1" x14ac:dyDescent="0.25">
      <c r="A94" s="3"/>
      <c r="B94" s="34">
        <v>84</v>
      </c>
      <c r="C94" s="80" t="s">
        <v>584</v>
      </c>
      <c r="D94" s="35" t="s">
        <v>585</v>
      </c>
      <c r="E94" s="35" t="s">
        <v>586</v>
      </c>
      <c r="F94" s="38" t="s">
        <v>587</v>
      </c>
      <c r="G94" s="38" t="s">
        <v>588</v>
      </c>
      <c r="H94" s="39">
        <v>50400</v>
      </c>
      <c r="I94" s="81"/>
      <c r="J94" s="41" t="s">
        <v>26</v>
      </c>
      <c r="K94" s="41" t="s">
        <v>27</v>
      </c>
      <c r="L94" s="42">
        <v>44440</v>
      </c>
      <c r="M94" s="24">
        <v>44805</v>
      </c>
      <c r="N94" s="24" t="s">
        <v>233</v>
      </c>
      <c r="O94" s="20">
        <f t="shared" ref="O94:O96" si="7">12</f>
        <v>12</v>
      </c>
      <c r="P94" s="20" t="s">
        <v>562</v>
      </c>
      <c r="Q94" s="82" t="s">
        <v>589</v>
      </c>
      <c r="R94" s="21" t="s">
        <v>581</v>
      </c>
      <c r="S94" s="79" t="s">
        <v>590</v>
      </c>
      <c r="T94" s="79" t="s">
        <v>591</v>
      </c>
      <c r="U94" s="5"/>
      <c r="V94" s="5"/>
      <c r="W94" s="5"/>
      <c r="X94" s="5"/>
    </row>
    <row r="95" spans="1:24" ht="141" customHeight="1" x14ac:dyDescent="0.25">
      <c r="A95" s="3"/>
      <c r="B95" s="19">
        <v>85</v>
      </c>
      <c r="C95" s="20" t="s">
        <v>592</v>
      </c>
      <c r="D95" s="27" t="s">
        <v>593</v>
      </c>
      <c r="E95" s="21" t="s">
        <v>594</v>
      </c>
      <c r="F95" s="21" t="s">
        <v>595</v>
      </c>
      <c r="G95" s="21" t="s">
        <v>596</v>
      </c>
      <c r="H95" s="32">
        <v>73607.360000000001</v>
      </c>
      <c r="I95" s="22">
        <f>(H95*25%)+H95</f>
        <v>92009.2</v>
      </c>
      <c r="J95" s="23" t="s">
        <v>26</v>
      </c>
      <c r="K95" s="23" t="s">
        <v>27</v>
      </c>
      <c r="L95" s="24">
        <v>44466</v>
      </c>
      <c r="M95" s="24">
        <v>44831</v>
      </c>
      <c r="N95" s="23" t="s">
        <v>597</v>
      </c>
      <c r="O95" s="20">
        <f t="shared" si="7"/>
        <v>12</v>
      </c>
      <c r="P95" s="33" t="s">
        <v>552</v>
      </c>
      <c r="Q95" s="21" t="s">
        <v>598</v>
      </c>
      <c r="R95" s="21" t="s">
        <v>599</v>
      </c>
      <c r="S95" s="79" t="s">
        <v>600</v>
      </c>
      <c r="T95" s="21"/>
      <c r="U95" s="5"/>
      <c r="V95" s="5"/>
      <c r="W95" s="5"/>
      <c r="X95" s="5"/>
    </row>
    <row r="96" spans="1:24" ht="141" customHeight="1" x14ac:dyDescent="0.25">
      <c r="A96" s="3"/>
      <c r="B96" s="19">
        <v>86</v>
      </c>
      <c r="C96" s="20" t="s">
        <v>601</v>
      </c>
      <c r="D96" s="20" t="s">
        <v>602</v>
      </c>
      <c r="E96" s="49" t="s">
        <v>603</v>
      </c>
      <c r="F96" s="21" t="s">
        <v>604</v>
      </c>
      <c r="G96" s="21" t="s">
        <v>605</v>
      </c>
      <c r="H96" s="32">
        <v>80000</v>
      </c>
      <c r="I96" s="22"/>
      <c r="J96" s="23" t="s">
        <v>26</v>
      </c>
      <c r="K96" s="24" t="s">
        <v>27</v>
      </c>
      <c r="L96" s="24">
        <v>44471</v>
      </c>
      <c r="M96" s="23">
        <v>44836</v>
      </c>
      <c r="N96" s="22" t="s">
        <v>233</v>
      </c>
      <c r="O96" s="20">
        <f t="shared" si="7"/>
        <v>12</v>
      </c>
      <c r="P96" s="33" t="s">
        <v>552</v>
      </c>
      <c r="Q96" s="26" t="s">
        <v>606</v>
      </c>
      <c r="R96" s="26" t="s">
        <v>607</v>
      </c>
      <c r="S96" s="83" t="s">
        <v>608</v>
      </c>
      <c r="T96" s="79" t="s">
        <v>609</v>
      </c>
      <c r="U96" s="5"/>
      <c r="V96" s="5"/>
      <c r="W96" s="5"/>
      <c r="X96" s="5"/>
    </row>
    <row r="97" spans="1:24" ht="141" customHeight="1" x14ac:dyDescent="0.25">
      <c r="A97" s="3"/>
      <c r="B97" s="19">
        <v>87</v>
      </c>
      <c r="C97" s="20" t="s">
        <v>610</v>
      </c>
      <c r="D97" s="20" t="s">
        <v>611</v>
      </c>
      <c r="E97" s="20" t="s">
        <v>612</v>
      </c>
      <c r="F97" s="21" t="s">
        <v>613</v>
      </c>
      <c r="G97" s="21" t="s">
        <v>614</v>
      </c>
      <c r="H97" s="32">
        <v>104752.68</v>
      </c>
      <c r="I97" s="22">
        <v>124119.14</v>
      </c>
      <c r="J97" s="23" t="s">
        <v>26</v>
      </c>
      <c r="K97" s="23" t="s">
        <v>175</v>
      </c>
      <c r="L97" s="24">
        <v>43014</v>
      </c>
      <c r="M97" s="24">
        <v>44840</v>
      </c>
      <c r="N97" s="22" t="s">
        <v>227</v>
      </c>
      <c r="O97" s="20">
        <f>12+12+12+12+12</f>
        <v>60</v>
      </c>
      <c r="P97" s="33" t="s">
        <v>543</v>
      </c>
      <c r="Q97" s="26" t="s">
        <v>615</v>
      </c>
      <c r="R97" s="21" t="s">
        <v>616</v>
      </c>
      <c r="S97" s="83" t="s">
        <v>617</v>
      </c>
      <c r="T97" s="79" t="s">
        <v>618</v>
      </c>
      <c r="U97" s="5"/>
      <c r="V97" s="5"/>
      <c r="W97" s="5"/>
      <c r="X97" s="5"/>
    </row>
    <row r="98" spans="1:24" ht="235.5" customHeight="1" x14ac:dyDescent="0.25">
      <c r="A98" s="3"/>
      <c r="B98" s="19">
        <v>88</v>
      </c>
      <c r="C98" s="20" t="s">
        <v>619</v>
      </c>
      <c r="D98" s="20" t="s">
        <v>620</v>
      </c>
      <c r="E98" s="49" t="s">
        <v>621</v>
      </c>
      <c r="F98" s="21" t="s">
        <v>622</v>
      </c>
      <c r="G98" s="21" t="s">
        <v>623</v>
      </c>
      <c r="H98" s="32">
        <v>22393.38</v>
      </c>
      <c r="I98" s="22"/>
      <c r="J98" s="23" t="s">
        <v>26</v>
      </c>
      <c r="K98" s="24" t="s">
        <v>27</v>
      </c>
      <c r="L98" s="24">
        <v>44721</v>
      </c>
      <c r="M98" s="23">
        <f>L98+180</f>
        <v>44901</v>
      </c>
      <c r="N98" s="22" t="s">
        <v>233</v>
      </c>
      <c r="O98" s="20">
        <f>6</f>
        <v>6</v>
      </c>
      <c r="P98" s="33" t="s">
        <v>562</v>
      </c>
      <c r="Q98" s="26" t="s">
        <v>624</v>
      </c>
      <c r="R98" s="21" t="s">
        <v>625</v>
      </c>
      <c r="S98" s="21"/>
      <c r="T98" s="21"/>
      <c r="U98" s="5"/>
      <c r="V98" s="5"/>
      <c r="W98" s="5"/>
      <c r="X98" s="5"/>
    </row>
    <row r="99" spans="1:24" ht="210" customHeight="1" x14ac:dyDescent="0.25">
      <c r="A99" s="3"/>
      <c r="B99" s="19">
        <v>89</v>
      </c>
      <c r="C99" s="20" t="s">
        <v>626</v>
      </c>
      <c r="D99" s="27" t="s">
        <v>627</v>
      </c>
      <c r="E99" s="21" t="s">
        <v>628</v>
      </c>
      <c r="F99" s="21" t="s">
        <v>629</v>
      </c>
      <c r="G99" s="21" t="s">
        <v>630</v>
      </c>
      <c r="H99" s="32">
        <v>219807.5</v>
      </c>
      <c r="I99" s="58">
        <f>H99*1.25</f>
        <v>274759.375</v>
      </c>
      <c r="J99" s="23" t="s">
        <v>26</v>
      </c>
      <c r="K99" s="23" t="s">
        <v>27</v>
      </c>
      <c r="L99" s="24">
        <v>43850</v>
      </c>
      <c r="M99" s="24">
        <v>44915</v>
      </c>
      <c r="N99" s="23" t="s">
        <v>631</v>
      </c>
      <c r="O99" s="20">
        <f>12+4+4+12+3</f>
        <v>35</v>
      </c>
      <c r="P99" s="33" t="s">
        <v>533</v>
      </c>
      <c r="Q99" s="59" t="s">
        <v>632</v>
      </c>
      <c r="R99" s="26" t="s">
        <v>633</v>
      </c>
      <c r="S99" s="79" t="s">
        <v>590</v>
      </c>
      <c r="T99" s="79" t="s">
        <v>591</v>
      </c>
      <c r="U99" s="5"/>
      <c r="V99" s="5"/>
      <c r="W99" s="5"/>
      <c r="X99" s="5"/>
    </row>
    <row r="100" spans="1:24" ht="215.25" customHeight="1" x14ac:dyDescent="0.25">
      <c r="A100" s="3"/>
      <c r="B100" s="19">
        <v>90</v>
      </c>
      <c r="C100" s="20" t="s">
        <v>634</v>
      </c>
      <c r="D100" s="20" t="s">
        <v>635</v>
      </c>
      <c r="E100" s="20" t="s">
        <v>636</v>
      </c>
      <c r="F100" s="21" t="s">
        <v>637</v>
      </c>
      <c r="G100" s="21" t="s">
        <v>638</v>
      </c>
      <c r="H100" s="32">
        <v>110841.28</v>
      </c>
      <c r="I100" s="22">
        <v>27710</v>
      </c>
      <c r="J100" s="23" t="s">
        <v>26</v>
      </c>
      <c r="K100" s="24" t="s">
        <v>27</v>
      </c>
      <c r="L100" s="24">
        <v>43753</v>
      </c>
      <c r="M100" s="24">
        <v>44926</v>
      </c>
      <c r="N100" s="30" t="s">
        <v>639</v>
      </c>
      <c r="O100" s="20">
        <f>9+6+5+6+4+6+3</f>
        <v>39</v>
      </c>
      <c r="P100" s="20" t="s">
        <v>562</v>
      </c>
      <c r="Q100" s="26" t="s">
        <v>640</v>
      </c>
      <c r="R100" s="26" t="s">
        <v>641</v>
      </c>
      <c r="S100" s="79"/>
      <c r="T100" s="79" t="s">
        <v>591</v>
      </c>
      <c r="U100" s="5"/>
      <c r="V100" s="5"/>
      <c r="W100" s="5"/>
      <c r="X100" s="5"/>
    </row>
    <row r="101" spans="1:24" ht="99.75" customHeight="1" x14ac:dyDescent="0.25">
      <c r="A101" s="3"/>
      <c r="B101" s="19">
        <v>91</v>
      </c>
      <c r="C101" s="20" t="s">
        <v>642</v>
      </c>
      <c r="D101" s="27" t="s">
        <v>627</v>
      </c>
      <c r="E101" s="21" t="s">
        <v>643</v>
      </c>
      <c r="F101" s="21" t="s">
        <v>644</v>
      </c>
      <c r="G101" s="21" t="s">
        <v>645</v>
      </c>
      <c r="H101" s="32">
        <v>10780</v>
      </c>
      <c r="I101" s="22">
        <v>13475</v>
      </c>
      <c r="J101" s="23" t="s">
        <v>26</v>
      </c>
      <c r="K101" s="23" t="s">
        <v>27</v>
      </c>
      <c r="L101" s="24">
        <v>43850</v>
      </c>
      <c r="M101" s="24">
        <v>44946</v>
      </c>
      <c r="N101" s="23" t="s">
        <v>646</v>
      </c>
      <c r="O101" s="20"/>
      <c r="P101" s="20" t="s">
        <v>533</v>
      </c>
      <c r="Q101" s="26" t="s">
        <v>647</v>
      </c>
      <c r="R101" s="26" t="s">
        <v>648</v>
      </c>
      <c r="S101" s="30"/>
      <c r="T101" s="79" t="s">
        <v>591</v>
      </c>
      <c r="U101" s="5"/>
      <c r="V101" s="5"/>
      <c r="W101" s="5"/>
    </row>
    <row r="102" spans="1:24" ht="60" x14ac:dyDescent="0.25">
      <c r="A102" s="3"/>
      <c r="B102" s="19">
        <v>92</v>
      </c>
      <c r="C102" s="20" t="s">
        <v>649</v>
      </c>
      <c r="D102" s="20" t="s">
        <v>650</v>
      </c>
      <c r="E102" s="20" t="s">
        <v>651</v>
      </c>
      <c r="F102" s="21" t="s">
        <v>652</v>
      </c>
      <c r="G102" s="21" t="s">
        <v>653</v>
      </c>
      <c r="H102" s="32">
        <v>14400</v>
      </c>
      <c r="I102" s="58">
        <f>(800*12)+(500*12)</f>
        <v>15600</v>
      </c>
      <c r="J102" s="23" t="s">
        <v>654</v>
      </c>
      <c r="K102" s="23" t="s">
        <v>27</v>
      </c>
      <c r="L102" s="24">
        <v>42827</v>
      </c>
      <c r="M102" s="24">
        <v>45018</v>
      </c>
      <c r="N102" s="24" t="s">
        <v>655</v>
      </c>
      <c r="O102" s="20">
        <f>12+12+12+12+12+12</f>
        <v>72</v>
      </c>
      <c r="P102" s="33" t="s">
        <v>656</v>
      </c>
      <c r="Q102" s="21" t="s">
        <v>657</v>
      </c>
      <c r="R102" s="26" t="s">
        <v>658</v>
      </c>
      <c r="S102" s="79"/>
      <c r="T102" s="79"/>
      <c r="U102" s="5"/>
      <c r="V102" s="5"/>
      <c r="W102" s="5"/>
    </row>
    <row r="103" spans="1:24" ht="240" x14ac:dyDescent="0.25">
      <c r="A103" s="3"/>
      <c r="B103" s="19">
        <v>93</v>
      </c>
      <c r="C103" s="20" t="s">
        <v>659</v>
      </c>
      <c r="D103" s="27" t="s">
        <v>660</v>
      </c>
      <c r="E103" s="21" t="s">
        <v>661</v>
      </c>
      <c r="F103" s="21" t="s">
        <v>595</v>
      </c>
      <c r="G103" s="21" t="s">
        <v>662</v>
      </c>
      <c r="H103" s="32">
        <v>156000</v>
      </c>
      <c r="I103" s="22"/>
      <c r="J103" s="23" t="s">
        <v>26</v>
      </c>
      <c r="K103" s="23" t="s">
        <v>27</v>
      </c>
      <c r="L103" s="24">
        <v>44764</v>
      </c>
      <c r="M103" s="24">
        <f>L103+180</f>
        <v>44944</v>
      </c>
      <c r="N103" s="23" t="s">
        <v>663</v>
      </c>
      <c r="O103" s="20" t="s">
        <v>664</v>
      </c>
      <c r="P103" s="33" t="s">
        <v>552</v>
      </c>
      <c r="Q103" s="26" t="s">
        <v>665</v>
      </c>
      <c r="R103" s="21" t="s">
        <v>633</v>
      </c>
      <c r="S103" s="79" t="s">
        <v>666</v>
      </c>
      <c r="T103" s="21"/>
      <c r="U103" s="5"/>
      <c r="V103" s="5"/>
      <c r="W103" s="5"/>
    </row>
    <row r="104" spans="1:24" ht="105" x14ac:dyDescent="0.25">
      <c r="A104" s="3"/>
      <c r="B104" s="19">
        <v>94</v>
      </c>
      <c r="C104" s="20" t="s">
        <v>667</v>
      </c>
      <c r="D104" s="20" t="s">
        <v>668</v>
      </c>
      <c r="E104" s="49" t="s">
        <v>669</v>
      </c>
      <c r="F104" s="21" t="s">
        <v>670</v>
      </c>
      <c r="G104" s="21" t="s">
        <v>671</v>
      </c>
      <c r="H104" s="32">
        <v>17475</v>
      </c>
      <c r="I104" s="22">
        <v>4368.75</v>
      </c>
      <c r="J104" s="23" t="s">
        <v>26</v>
      </c>
      <c r="K104" s="24" t="s">
        <v>27</v>
      </c>
      <c r="L104" s="24">
        <v>44778</v>
      </c>
      <c r="M104" s="23">
        <f>L104+179</f>
        <v>44957</v>
      </c>
      <c r="N104" s="23" t="s">
        <v>663</v>
      </c>
      <c r="O104" s="20" t="s">
        <v>664</v>
      </c>
      <c r="P104" s="33" t="s">
        <v>533</v>
      </c>
      <c r="Q104" s="59" t="s">
        <v>672</v>
      </c>
      <c r="R104" s="26" t="s">
        <v>673</v>
      </c>
      <c r="S104" s="83" t="s">
        <v>674</v>
      </c>
      <c r="T104" s="21"/>
      <c r="U104" s="5"/>
      <c r="V104" s="5"/>
      <c r="W104" s="5"/>
    </row>
    <row r="105" spans="1:24" ht="32.25" customHeight="1" x14ac:dyDescent="0.25">
      <c r="A105" s="3"/>
      <c r="B105" s="19">
        <v>95</v>
      </c>
      <c r="C105" s="20" t="s">
        <v>402</v>
      </c>
      <c r="D105" s="20" t="s">
        <v>675</v>
      </c>
      <c r="E105" s="20" t="s">
        <v>676</v>
      </c>
      <c r="F105" s="21" t="s">
        <v>677</v>
      </c>
      <c r="G105" s="20" t="s">
        <v>678</v>
      </c>
      <c r="H105" s="32">
        <v>1236</v>
      </c>
      <c r="I105" s="58">
        <v>1640.52</v>
      </c>
      <c r="J105" s="23" t="s">
        <v>26</v>
      </c>
      <c r="K105" s="24" t="s">
        <v>27</v>
      </c>
      <c r="L105" s="24">
        <v>43232</v>
      </c>
      <c r="M105" s="24">
        <v>45058</v>
      </c>
      <c r="N105" s="22" t="s">
        <v>227</v>
      </c>
      <c r="O105" s="20">
        <f>12+12+12+12+12</f>
        <v>60</v>
      </c>
      <c r="P105" s="20" t="s">
        <v>679</v>
      </c>
      <c r="Q105" s="21" t="s">
        <v>680</v>
      </c>
      <c r="R105" s="26" t="s">
        <v>641</v>
      </c>
      <c r="S105" s="79" t="s">
        <v>681</v>
      </c>
      <c r="T105" s="79"/>
      <c r="U105" s="5"/>
      <c r="V105" s="5"/>
      <c r="W105" s="5"/>
    </row>
    <row r="106" spans="1:24" ht="59.25" customHeight="1" x14ac:dyDescent="0.25">
      <c r="A106" s="3"/>
      <c r="B106" s="19">
        <v>96</v>
      </c>
      <c r="C106" s="20" t="s">
        <v>682</v>
      </c>
      <c r="D106" s="20" t="s">
        <v>683</v>
      </c>
      <c r="E106" s="20" t="s">
        <v>684</v>
      </c>
      <c r="F106" s="21" t="s">
        <v>685</v>
      </c>
      <c r="G106" s="20" t="s">
        <v>686</v>
      </c>
      <c r="H106" s="32">
        <v>7420</v>
      </c>
      <c r="I106" s="58">
        <v>2473.33</v>
      </c>
      <c r="J106" s="23" t="s">
        <v>26</v>
      </c>
      <c r="K106" s="24" t="s">
        <v>27</v>
      </c>
      <c r="L106" s="24">
        <v>43475</v>
      </c>
      <c r="M106" s="24">
        <v>45056</v>
      </c>
      <c r="N106" s="22" t="s">
        <v>227</v>
      </c>
      <c r="O106" s="20">
        <f>12+12+12+12+4</f>
        <v>52</v>
      </c>
      <c r="P106" s="26" t="s">
        <v>687</v>
      </c>
      <c r="Q106" s="26" t="s">
        <v>688</v>
      </c>
      <c r="R106" s="26" t="s">
        <v>689</v>
      </c>
      <c r="S106" s="79" t="s">
        <v>690</v>
      </c>
      <c r="T106" s="21"/>
      <c r="U106" s="5"/>
      <c r="V106" s="5"/>
      <c r="W106" s="5"/>
    </row>
    <row r="107" spans="1:24" ht="90" x14ac:dyDescent="0.25">
      <c r="A107" s="3"/>
      <c r="B107" s="19">
        <v>97</v>
      </c>
      <c r="C107" s="20" t="s">
        <v>691</v>
      </c>
      <c r="D107" s="27" t="s">
        <v>691</v>
      </c>
      <c r="E107" s="27" t="s">
        <v>692</v>
      </c>
      <c r="F107" s="84" t="s">
        <v>693</v>
      </c>
      <c r="G107" s="21" t="s">
        <v>694</v>
      </c>
      <c r="H107" s="32">
        <v>7500</v>
      </c>
      <c r="I107" s="58"/>
      <c r="J107" s="23" t="s">
        <v>26</v>
      </c>
      <c r="K107" s="24" t="s">
        <v>27</v>
      </c>
      <c r="L107" s="24">
        <v>43272</v>
      </c>
      <c r="M107" s="24">
        <v>45097</v>
      </c>
      <c r="N107" s="22" t="s">
        <v>227</v>
      </c>
      <c r="O107" s="20">
        <f>12+12+12+12+12</f>
        <v>60</v>
      </c>
      <c r="P107" s="33" t="s">
        <v>695</v>
      </c>
      <c r="Q107" s="46" t="s">
        <v>696</v>
      </c>
      <c r="R107" s="26" t="s">
        <v>658</v>
      </c>
      <c r="S107" s="79" t="s">
        <v>697</v>
      </c>
      <c r="T107" s="79"/>
      <c r="U107" s="5"/>
      <c r="V107" s="5"/>
      <c r="W107" s="5"/>
    </row>
    <row r="108" spans="1:24" ht="75" x14ac:dyDescent="0.25">
      <c r="A108" s="3"/>
      <c r="B108" s="19">
        <v>98</v>
      </c>
      <c r="C108" s="20" t="s">
        <v>698</v>
      </c>
      <c r="D108" s="27" t="s">
        <v>699</v>
      </c>
      <c r="E108" s="27" t="s">
        <v>700</v>
      </c>
      <c r="F108" s="21" t="s">
        <v>701</v>
      </c>
      <c r="G108" s="21" t="s">
        <v>702</v>
      </c>
      <c r="H108" s="32">
        <v>7900</v>
      </c>
      <c r="I108" s="58"/>
      <c r="J108" s="23" t="s">
        <v>26</v>
      </c>
      <c r="K108" s="23" t="s">
        <v>27</v>
      </c>
      <c r="L108" s="24">
        <v>43787</v>
      </c>
      <c r="M108" s="24">
        <v>45247</v>
      </c>
      <c r="N108" s="24" t="s">
        <v>703</v>
      </c>
      <c r="O108" s="20">
        <f>12+12+12+12</f>
        <v>48</v>
      </c>
      <c r="P108" s="26" t="s">
        <v>704</v>
      </c>
      <c r="Q108" s="21" t="s">
        <v>705</v>
      </c>
      <c r="R108" s="21" t="s">
        <v>706</v>
      </c>
      <c r="S108" s="83" t="s">
        <v>707</v>
      </c>
      <c r="T108" s="21"/>
      <c r="U108" s="5"/>
      <c r="V108" s="5"/>
      <c r="W108" s="5"/>
    </row>
    <row r="109" spans="1:24" ht="360" x14ac:dyDescent="0.25">
      <c r="A109" s="3"/>
      <c r="B109" s="19">
        <v>99</v>
      </c>
      <c r="C109" s="20" t="s">
        <v>708</v>
      </c>
      <c r="D109" s="21" t="s">
        <v>709</v>
      </c>
      <c r="E109" s="20" t="s">
        <v>710</v>
      </c>
      <c r="F109" s="21" t="s">
        <v>711</v>
      </c>
      <c r="G109" s="21" t="s">
        <v>712</v>
      </c>
      <c r="H109" s="32">
        <v>206999.52</v>
      </c>
      <c r="I109" s="22">
        <f>129172.92*2</f>
        <v>258345.84</v>
      </c>
      <c r="J109" s="23" t="s">
        <v>26</v>
      </c>
      <c r="K109" s="24" t="s">
        <v>27</v>
      </c>
      <c r="L109" s="24">
        <v>43286</v>
      </c>
      <c r="M109" s="24">
        <v>45111</v>
      </c>
      <c r="N109" s="30" t="s">
        <v>713</v>
      </c>
      <c r="O109" s="20">
        <f>12+3+1+2+6+6+6+6+12+6</f>
        <v>60</v>
      </c>
      <c r="P109" s="33" t="s">
        <v>552</v>
      </c>
      <c r="Q109" s="26" t="s">
        <v>714</v>
      </c>
      <c r="R109" s="26" t="s">
        <v>715</v>
      </c>
      <c r="S109" s="79" t="s">
        <v>716</v>
      </c>
      <c r="T109" s="79"/>
      <c r="U109" s="5"/>
      <c r="V109" s="5"/>
      <c r="W109" s="5"/>
    </row>
    <row r="110" spans="1:24" ht="135" x14ac:dyDescent="0.25">
      <c r="A110" s="3"/>
      <c r="B110" s="19">
        <v>100</v>
      </c>
      <c r="C110" s="20" t="s">
        <v>717</v>
      </c>
      <c r="D110" s="27" t="s">
        <v>718</v>
      </c>
      <c r="E110" s="49" t="s">
        <v>719</v>
      </c>
      <c r="F110" s="21" t="s">
        <v>720</v>
      </c>
      <c r="G110" s="21" t="s">
        <v>721</v>
      </c>
      <c r="H110" s="32">
        <v>2300</v>
      </c>
      <c r="I110" s="22">
        <f>2573.5</f>
        <v>2573.5</v>
      </c>
      <c r="J110" s="23" t="s">
        <v>722</v>
      </c>
      <c r="K110" s="23" t="s">
        <v>472</v>
      </c>
      <c r="L110" s="24">
        <v>44048</v>
      </c>
      <c r="M110" s="23">
        <v>45143</v>
      </c>
      <c r="N110" s="22" t="s">
        <v>342</v>
      </c>
      <c r="O110" s="20">
        <f>12+12+12</f>
        <v>36</v>
      </c>
      <c r="P110" s="33" t="s">
        <v>552</v>
      </c>
      <c r="Q110" s="26" t="s">
        <v>723</v>
      </c>
      <c r="R110" s="26" t="s">
        <v>724</v>
      </c>
      <c r="S110" s="83" t="s">
        <v>725</v>
      </c>
      <c r="T110" s="79" t="s">
        <v>726</v>
      </c>
      <c r="U110" s="5"/>
      <c r="V110" s="5"/>
      <c r="W110" s="5"/>
    </row>
    <row r="111" spans="1:24" ht="26.25" x14ac:dyDescent="0.25">
      <c r="A111" s="3"/>
      <c r="B111" s="12"/>
      <c r="C111" s="191" t="s">
        <v>0</v>
      </c>
      <c r="D111" s="192"/>
      <c r="E111" s="192"/>
      <c r="F111" s="192"/>
      <c r="G111" s="193"/>
      <c r="H111" s="188" t="s">
        <v>1</v>
      </c>
      <c r="I111" s="189"/>
      <c r="J111" s="189"/>
      <c r="K111" s="190"/>
      <c r="L111" s="194" t="s">
        <v>2</v>
      </c>
      <c r="M111" s="192"/>
      <c r="N111" s="192"/>
      <c r="O111" s="193"/>
      <c r="P111" s="188" t="s">
        <v>3</v>
      </c>
      <c r="Q111" s="189"/>
      <c r="R111" s="190"/>
      <c r="S111" s="85"/>
      <c r="T111" s="79"/>
      <c r="U111" s="5"/>
      <c r="V111" s="5"/>
      <c r="W111" s="5"/>
    </row>
    <row r="112" spans="1:24" ht="30" x14ac:dyDescent="0.25">
      <c r="A112" s="3"/>
      <c r="B112" s="13" t="s">
        <v>4</v>
      </c>
      <c r="C112" s="13" t="s">
        <v>5</v>
      </c>
      <c r="D112" s="13" t="s">
        <v>6</v>
      </c>
      <c r="E112" s="14" t="s">
        <v>7</v>
      </c>
      <c r="F112" s="14" t="s">
        <v>8</v>
      </c>
      <c r="G112" s="13" t="s">
        <v>9</v>
      </c>
      <c r="H112" s="14" t="s">
        <v>10</v>
      </c>
      <c r="I112" s="14" t="s">
        <v>11</v>
      </c>
      <c r="J112" s="13" t="s">
        <v>12</v>
      </c>
      <c r="K112" s="14" t="s">
        <v>13</v>
      </c>
      <c r="L112" s="14" t="s">
        <v>14</v>
      </c>
      <c r="M112" s="14" t="s">
        <v>15</v>
      </c>
      <c r="N112" s="15" t="s">
        <v>16</v>
      </c>
      <c r="O112" s="15" t="s">
        <v>17</v>
      </c>
      <c r="P112" s="16" t="s">
        <v>18</v>
      </c>
      <c r="Q112" s="16" t="s">
        <v>19</v>
      </c>
      <c r="R112" s="16" t="s">
        <v>20</v>
      </c>
      <c r="S112" s="85"/>
      <c r="T112" s="79"/>
      <c r="U112" s="5"/>
      <c r="V112" s="5"/>
      <c r="W112" s="5"/>
    </row>
    <row r="113" spans="1:23" ht="134.25" customHeight="1" x14ac:dyDescent="0.25">
      <c r="A113" s="3"/>
      <c r="B113" s="19">
        <v>101</v>
      </c>
      <c r="C113" s="20" t="s">
        <v>727</v>
      </c>
      <c r="D113" s="24">
        <v>45009</v>
      </c>
      <c r="E113" s="21" t="s">
        <v>728</v>
      </c>
      <c r="F113" s="21" t="s">
        <v>729</v>
      </c>
      <c r="G113" s="27" t="s">
        <v>730</v>
      </c>
      <c r="H113" s="31" t="s">
        <v>731</v>
      </c>
      <c r="I113" s="31" t="s">
        <v>732</v>
      </c>
      <c r="J113" s="21" t="s">
        <v>733</v>
      </c>
      <c r="K113" s="22">
        <v>54020.41</v>
      </c>
      <c r="L113" s="58"/>
      <c r="M113" s="23" t="s">
        <v>654</v>
      </c>
      <c r="N113" s="86" t="s">
        <v>27</v>
      </c>
      <c r="O113" s="24">
        <v>45009</v>
      </c>
      <c r="P113" s="24">
        <v>45375</v>
      </c>
      <c r="Q113" s="30" t="s">
        <v>233</v>
      </c>
      <c r="R113" s="20">
        <f t="shared" ref="R113:R114" si="8">12</f>
        <v>12</v>
      </c>
      <c r="S113" s="33" t="s">
        <v>734</v>
      </c>
      <c r="T113" s="21" t="s">
        <v>735</v>
      </c>
      <c r="U113" s="26" t="s">
        <v>736</v>
      </c>
      <c r="V113" s="83" t="s">
        <v>737</v>
      </c>
      <c r="W113" s="79"/>
    </row>
    <row r="114" spans="1:23" ht="244.5" customHeight="1" x14ac:dyDescent="0.25">
      <c r="A114" s="3"/>
      <c r="B114" s="19">
        <v>102</v>
      </c>
      <c r="C114" s="20" t="s">
        <v>738</v>
      </c>
      <c r="D114" s="24">
        <v>44797</v>
      </c>
      <c r="E114" s="20" t="s">
        <v>739</v>
      </c>
      <c r="F114" s="84" t="s">
        <v>740</v>
      </c>
      <c r="G114" s="67" t="s">
        <v>741</v>
      </c>
      <c r="H114" s="21" t="s">
        <v>742</v>
      </c>
      <c r="I114" s="21" t="s">
        <v>743</v>
      </c>
      <c r="J114" s="21" t="s">
        <v>744</v>
      </c>
      <c r="K114" s="22">
        <v>18000</v>
      </c>
      <c r="L114" s="58"/>
      <c r="M114" s="23" t="s">
        <v>654</v>
      </c>
      <c r="N114" s="86" t="s">
        <v>27</v>
      </c>
      <c r="O114" s="24">
        <v>44797</v>
      </c>
      <c r="P114" s="24">
        <v>45162</v>
      </c>
      <c r="Q114" s="30" t="s">
        <v>233</v>
      </c>
      <c r="R114" s="20">
        <f t="shared" si="8"/>
        <v>12</v>
      </c>
      <c r="S114" s="33" t="s">
        <v>745</v>
      </c>
      <c r="T114" s="26" t="s">
        <v>746</v>
      </c>
      <c r="U114" s="26" t="s">
        <v>747</v>
      </c>
      <c r="V114" s="79" t="s">
        <v>748</v>
      </c>
      <c r="W114" s="79"/>
    </row>
    <row r="115" spans="1:23" ht="45" x14ac:dyDescent="0.25">
      <c r="A115" s="3"/>
      <c r="B115" s="19">
        <v>103</v>
      </c>
      <c r="C115" s="20" t="s">
        <v>749</v>
      </c>
      <c r="D115" s="87">
        <v>43340</v>
      </c>
      <c r="E115" s="20" t="s">
        <v>750</v>
      </c>
      <c r="F115" s="21" t="s">
        <v>751</v>
      </c>
      <c r="G115" s="67" t="s">
        <v>741</v>
      </c>
      <c r="H115" s="88" t="s">
        <v>752</v>
      </c>
      <c r="I115" s="88" t="s">
        <v>753</v>
      </c>
      <c r="J115" s="31" t="s">
        <v>754</v>
      </c>
      <c r="K115" s="22">
        <v>250000</v>
      </c>
      <c r="L115" s="22">
        <f>187500+62500</f>
        <v>250000</v>
      </c>
      <c r="M115" s="23" t="s">
        <v>26</v>
      </c>
      <c r="N115" s="24" t="s">
        <v>27</v>
      </c>
      <c r="O115" s="24">
        <v>43346</v>
      </c>
      <c r="P115" s="89">
        <v>45171</v>
      </c>
      <c r="Q115" s="30" t="s">
        <v>755</v>
      </c>
      <c r="R115" s="90">
        <f>12+12+12+12+12</f>
        <v>60</v>
      </c>
      <c r="S115" s="33" t="s">
        <v>756</v>
      </c>
      <c r="T115" s="26" t="s">
        <v>757</v>
      </c>
      <c r="U115" s="26" t="s">
        <v>758</v>
      </c>
      <c r="V115" s="79" t="s">
        <v>759</v>
      </c>
      <c r="W115" s="21"/>
    </row>
    <row r="116" spans="1:23" ht="45" x14ac:dyDescent="0.25">
      <c r="A116" s="3"/>
      <c r="B116" s="19">
        <v>104</v>
      </c>
      <c r="C116" s="20" t="s">
        <v>760</v>
      </c>
      <c r="D116" s="24">
        <v>44966</v>
      </c>
      <c r="E116" s="27" t="s">
        <v>761</v>
      </c>
      <c r="F116" s="49" t="s">
        <v>762</v>
      </c>
      <c r="G116" s="27" t="s">
        <v>741</v>
      </c>
      <c r="H116" s="20" t="s">
        <v>763</v>
      </c>
      <c r="I116" s="20" t="s">
        <v>764</v>
      </c>
      <c r="J116" s="21" t="s">
        <v>765</v>
      </c>
      <c r="K116" s="22">
        <v>30950</v>
      </c>
      <c r="L116" s="58"/>
      <c r="M116" s="23" t="s">
        <v>26</v>
      </c>
      <c r="N116" s="24" t="s">
        <v>27</v>
      </c>
      <c r="O116" s="24">
        <v>44966</v>
      </c>
      <c r="P116" s="24">
        <v>45330</v>
      </c>
      <c r="Q116" s="22" t="s">
        <v>233</v>
      </c>
      <c r="R116" s="20">
        <f>12</f>
        <v>12</v>
      </c>
      <c r="S116" s="33" t="s">
        <v>734</v>
      </c>
      <c r="T116" s="21" t="s">
        <v>735</v>
      </c>
      <c r="U116" s="21" t="s">
        <v>766</v>
      </c>
      <c r="V116" s="79"/>
      <c r="W116" s="79"/>
    </row>
    <row r="117" spans="1:23" ht="45" x14ac:dyDescent="0.25">
      <c r="A117" s="3"/>
      <c r="B117" s="19">
        <v>105</v>
      </c>
      <c r="C117" s="20" t="s">
        <v>767</v>
      </c>
      <c r="D117" s="24">
        <v>43364</v>
      </c>
      <c r="E117" s="27" t="s">
        <v>768</v>
      </c>
      <c r="F117" s="49" t="s">
        <v>769</v>
      </c>
      <c r="G117" s="67" t="s">
        <v>741</v>
      </c>
      <c r="H117" s="88" t="s">
        <v>770</v>
      </c>
      <c r="I117" s="88" t="s">
        <v>771</v>
      </c>
      <c r="J117" s="31" t="s">
        <v>772</v>
      </c>
      <c r="K117" s="22">
        <v>51200</v>
      </c>
      <c r="L117" s="58">
        <v>44929.42</v>
      </c>
      <c r="M117" s="23" t="s">
        <v>26</v>
      </c>
      <c r="N117" s="24" t="s">
        <v>27</v>
      </c>
      <c r="O117" s="24">
        <v>45068</v>
      </c>
      <c r="P117" s="89">
        <v>45190</v>
      </c>
      <c r="Q117" s="22" t="s">
        <v>773</v>
      </c>
      <c r="R117" s="90">
        <f>12+4+4+4+4+4+12+12+4</f>
        <v>60</v>
      </c>
      <c r="S117" s="33" t="s">
        <v>552</v>
      </c>
      <c r="T117" s="26" t="s">
        <v>774</v>
      </c>
      <c r="U117" s="26" t="s">
        <v>775</v>
      </c>
      <c r="V117" s="79" t="s">
        <v>776</v>
      </c>
      <c r="W117" s="77"/>
    </row>
    <row r="118" spans="1:23" ht="195" x14ac:dyDescent="0.25">
      <c r="A118" s="3"/>
      <c r="B118" s="19">
        <v>106</v>
      </c>
      <c r="C118" s="20" t="s">
        <v>521</v>
      </c>
      <c r="D118" s="24">
        <v>44097</v>
      </c>
      <c r="E118" s="20" t="s">
        <v>777</v>
      </c>
      <c r="F118" s="49" t="s">
        <v>778</v>
      </c>
      <c r="G118" s="67" t="s">
        <v>741</v>
      </c>
      <c r="H118" s="91" t="s">
        <v>779</v>
      </c>
      <c r="I118" s="91" t="s">
        <v>780</v>
      </c>
      <c r="J118" s="21" t="s">
        <v>781</v>
      </c>
      <c r="K118" s="22">
        <v>11340</v>
      </c>
      <c r="L118" s="22"/>
      <c r="M118" s="23" t="s">
        <v>26</v>
      </c>
      <c r="N118" s="86" t="s">
        <v>27</v>
      </c>
      <c r="O118" s="86">
        <v>44105</v>
      </c>
      <c r="P118" s="92">
        <v>45198</v>
      </c>
      <c r="Q118" s="22" t="s">
        <v>342</v>
      </c>
      <c r="R118" s="20">
        <f>12+12+12</f>
        <v>36</v>
      </c>
      <c r="S118" s="33" t="s">
        <v>756</v>
      </c>
      <c r="T118" s="26" t="s">
        <v>782</v>
      </c>
      <c r="U118" s="26" t="s">
        <v>607</v>
      </c>
      <c r="V118" s="79" t="s">
        <v>783</v>
      </c>
      <c r="W118" s="21"/>
    </row>
    <row r="119" spans="1:23" ht="120" x14ac:dyDescent="0.25">
      <c r="A119" s="3"/>
      <c r="B119" s="19">
        <v>107</v>
      </c>
      <c r="C119" s="20" t="s">
        <v>784</v>
      </c>
      <c r="D119" s="24">
        <v>45041</v>
      </c>
      <c r="E119" s="21" t="s">
        <v>785</v>
      </c>
      <c r="F119" s="21" t="s">
        <v>786</v>
      </c>
      <c r="G119" s="67" t="s">
        <v>741</v>
      </c>
      <c r="H119" s="93" t="s">
        <v>622</v>
      </c>
      <c r="I119" s="93" t="s">
        <v>787</v>
      </c>
      <c r="J119" s="31" t="s">
        <v>788</v>
      </c>
      <c r="K119" s="22">
        <v>92564.92</v>
      </c>
      <c r="L119" s="58"/>
      <c r="M119" s="23" t="s">
        <v>26</v>
      </c>
      <c r="N119" s="86" t="s">
        <v>27</v>
      </c>
      <c r="O119" s="24">
        <v>45035</v>
      </c>
      <c r="P119" s="89">
        <v>45214</v>
      </c>
      <c r="Q119" s="30" t="s">
        <v>233</v>
      </c>
      <c r="R119" s="90" t="s">
        <v>664</v>
      </c>
      <c r="S119" s="33" t="s">
        <v>562</v>
      </c>
      <c r="T119" s="26" t="s">
        <v>789</v>
      </c>
      <c r="U119" s="21" t="s">
        <v>790</v>
      </c>
      <c r="V119" s="83" t="s">
        <v>791</v>
      </c>
      <c r="W119" s="79"/>
    </row>
    <row r="120" spans="1:23" ht="142.5" customHeight="1" x14ac:dyDescent="0.25">
      <c r="A120" s="3"/>
      <c r="B120" s="19">
        <v>108</v>
      </c>
      <c r="C120" s="20" t="s">
        <v>792</v>
      </c>
      <c r="D120" s="24">
        <v>43088</v>
      </c>
      <c r="E120" s="27" t="s">
        <v>793</v>
      </c>
      <c r="F120" s="49" t="s">
        <v>794</v>
      </c>
      <c r="G120" s="67" t="s">
        <v>741</v>
      </c>
      <c r="H120" s="88" t="s">
        <v>795</v>
      </c>
      <c r="I120" s="88" t="s">
        <v>796</v>
      </c>
      <c r="J120" s="21" t="s">
        <v>797</v>
      </c>
      <c r="K120" s="22">
        <v>9360</v>
      </c>
      <c r="L120" s="58"/>
      <c r="M120" s="23" t="s">
        <v>26</v>
      </c>
      <c r="N120" s="24" t="s">
        <v>27</v>
      </c>
      <c r="O120" s="24">
        <v>43088</v>
      </c>
      <c r="P120" s="89">
        <v>45275</v>
      </c>
      <c r="Q120" s="22" t="s">
        <v>655</v>
      </c>
      <c r="R120" s="90">
        <f>12+12+12+12+12+12</f>
        <v>72</v>
      </c>
      <c r="S120" s="20" t="s">
        <v>552</v>
      </c>
      <c r="T120" s="21" t="s">
        <v>798</v>
      </c>
      <c r="U120" s="26" t="s">
        <v>799</v>
      </c>
      <c r="V120" s="79" t="s">
        <v>800</v>
      </c>
      <c r="W120" s="83" t="s">
        <v>801</v>
      </c>
    </row>
    <row r="121" spans="1:23" ht="153.75" customHeight="1" x14ac:dyDescent="0.25">
      <c r="A121" s="3"/>
      <c r="B121" s="19">
        <v>109</v>
      </c>
      <c r="C121" s="20" t="s">
        <v>802</v>
      </c>
      <c r="D121" s="24">
        <v>44869</v>
      </c>
      <c r="E121" s="20" t="s">
        <v>803</v>
      </c>
      <c r="F121" s="49" t="s">
        <v>804</v>
      </c>
      <c r="G121" s="67" t="s">
        <v>741</v>
      </c>
      <c r="H121" s="91" t="s">
        <v>805</v>
      </c>
      <c r="I121" s="91" t="s">
        <v>806</v>
      </c>
      <c r="J121" s="94" t="s">
        <v>807</v>
      </c>
      <c r="K121" s="22">
        <v>12900</v>
      </c>
      <c r="L121" s="22"/>
      <c r="M121" s="23" t="s">
        <v>26</v>
      </c>
      <c r="N121" s="86"/>
      <c r="O121" s="86">
        <v>44869</v>
      </c>
      <c r="P121" s="92">
        <v>45233</v>
      </c>
      <c r="Q121" s="22" t="s">
        <v>233</v>
      </c>
      <c r="R121" s="95">
        <v>12</v>
      </c>
      <c r="S121" s="26" t="s">
        <v>808</v>
      </c>
      <c r="T121" s="21" t="s">
        <v>809</v>
      </c>
      <c r="U121" s="21" t="s">
        <v>810</v>
      </c>
      <c r="V121" s="79" t="s">
        <v>811</v>
      </c>
      <c r="W121" s="79" t="s">
        <v>812</v>
      </c>
    </row>
    <row r="122" spans="1:23" ht="75" x14ac:dyDescent="0.25">
      <c r="A122" s="3"/>
      <c r="B122" s="19">
        <v>110</v>
      </c>
      <c r="C122" s="19" t="s">
        <v>813</v>
      </c>
      <c r="D122" s="24">
        <v>44869</v>
      </c>
      <c r="E122" s="19" t="s">
        <v>814</v>
      </c>
      <c r="F122" s="31" t="s">
        <v>815</v>
      </c>
      <c r="G122" s="67" t="s">
        <v>741</v>
      </c>
      <c r="H122" s="93" t="s">
        <v>816</v>
      </c>
      <c r="I122" s="93" t="s">
        <v>817</v>
      </c>
      <c r="J122" s="94" t="s">
        <v>818</v>
      </c>
      <c r="K122" s="96">
        <v>7990</v>
      </c>
      <c r="L122" s="97"/>
      <c r="M122" s="31" t="s">
        <v>819</v>
      </c>
      <c r="N122" s="19" t="s">
        <v>27</v>
      </c>
      <c r="O122" s="24">
        <v>44869</v>
      </c>
      <c r="P122" s="89">
        <v>45233</v>
      </c>
      <c r="Q122" s="21" t="s">
        <v>820</v>
      </c>
      <c r="R122" s="98">
        <v>12</v>
      </c>
      <c r="S122" s="21" t="s">
        <v>821</v>
      </c>
      <c r="T122" s="21" t="s">
        <v>822</v>
      </c>
      <c r="U122" s="26" t="s">
        <v>823</v>
      </c>
      <c r="V122" s="79" t="s">
        <v>824</v>
      </c>
      <c r="W122" s="77"/>
    </row>
    <row r="123" spans="1:23" ht="90" x14ac:dyDescent="0.25">
      <c r="A123" s="3"/>
      <c r="B123" s="19">
        <v>111</v>
      </c>
      <c r="C123" s="20" t="s">
        <v>825</v>
      </c>
      <c r="D123" s="24">
        <v>45219</v>
      </c>
      <c r="E123" s="20" t="s">
        <v>826</v>
      </c>
      <c r="F123" s="21" t="s">
        <v>827</v>
      </c>
      <c r="G123" s="67" t="s">
        <v>730</v>
      </c>
      <c r="H123" s="21" t="s">
        <v>828</v>
      </c>
      <c r="I123" s="21" t="s">
        <v>829</v>
      </c>
      <c r="J123" s="21" t="s">
        <v>830</v>
      </c>
      <c r="K123" s="22">
        <v>158367</v>
      </c>
      <c r="L123" s="22"/>
      <c r="M123" s="23" t="s">
        <v>26</v>
      </c>
      <c r="N123" s="99" t="s">
        <v>27</v>
      </c>
      <c r="O123" s="86">
        <v>45229</v>
      </c>
      <c r="P123" s="23">
        <v>45288</v>
      </c>
      <c r="Q123" s="24" t="s">
        <v>233</v>
      </c>
      <c r="R123" s="20" t="s">
        <v>831</v>
      </c>
      <c r="S123" s="33" t="s">
        <v>832</v>
      </c>
      <c r="T123" s="26" t="s">
        <v>833</v>
      </c>
      <c r="U123" s="26" t="s">
        <v>834</v>
      </c>
      <c r="V123" s="79"/>
      <c r="W123" s="21"/>
    </row>
    <row r="124" spans="1:23" ht="60" x14ac:dyDescent="0.25">
      <c r="A124" s="3"/>
      <c r="B124" s="19">
        <v>112</v>
      </c>
      <c r="C124" s="20" t="s">
        <v>835</v>
      </c>
      <c r="D124" s="24">
        <v>45111</v>
      </c>
      <c r="E124" s="21" t="s">
        <v>836</v>
      </c>
      <c r="F124" s="21" t="s">
        <v>837</v>
      </c>
      <c r="G124" s="67" t="s">
        <v>741</v>
      </c>
      <c r="H124" s="100" t="s">
        <v>711</v>
      </c>
      <c r="I124" s="100" t="s">
        <v>838</v>
      </c>
      <c r="J124" s="21" t="s">
        <v>839</v>
      </c>
      <c r="K124" s="22">
        <f>64458.69</f>
        <v>64458.69</v>
      </c>
      <c r="L124" s="22"/>
      <c r="M124" s="23" t="s">
        <v>26</v>
      </c>
      <c r="N124" s="24" t="s">
        <v>27</v>
      </c>
      <c r="O124" s="24">
        <v>45112</v>
      </c>
      <c r="P124" s="89">
        <v>45291</v>
      </c>
      <c r="Q124" s="30" t="s">
        <v>840</v>
      </c>
      <c r="R124" s="101" t="s">
        <v>664</v>
      </c>
      <c r="S124" s="33" t="s">
        <v>552</v>
      </c>
      <c r="T124" s="26" t="s">
        <v>841</v>
      </c>
      <c r="U124" s="26" t="s">
        <v>842</v>
      </c>
      <c r="V124" s="79" t="s">
        <v>843</v>
      </c>
      <c r="W124" s="79"/>
    </row>
    <row r="125" spans="1:23" ht="60" x14ac:dyDescent="0.25">
      <c r="A125" s="3"/>
      <c r="B125" s="19">
        <v>113</v>
      </c>
      <c r="C125" s="20" t="s">
        <v>844</v>
      </c>
      <c r="D125" s="87">
        <v>43472</v>
      </c>
      <c r="E125" s="20" t="s">
        <v>845</v>
      </c>
      <c r="F125" s="21" t="s">
        <v>846</v>
      </c>
      <c r="G125" s="67" t="s">
        <v>741</v>
      </c>
      <c r="H125" s="100" t="s">
        <v>847</v>
      </c>
      <c r="I125" s="100" t="s">
        <v>848</v>
      </c>
      <c r="J125" s="31" t="s">
        <v>849</v>
      </c>
      <c r="K125" s="22">
        <v>267550</v>
      </c>
      <c r="L125" s="22">
        <f>90840.48*4</f>
        <v>363361.92</v>
      </c>
      <c r="M125" s="23" t="s">
        <v>26</v>
      </c>
      <c r="N125" s="24" t="s">
        <v>27</v>
      </c>
      <c r="O125" s="24">
        <v>43472</v>
      </c>
      <c r="P125" s="89">
        <v>45296</v>
      </c>
      <c r="Q125" s="30" t="s">
        <v>850</v>
      </c>
      <c r="R125" s="101">
        <f>12+6+6+6+12+12+3+3</f>
        <v>60</v>
      </c>
      <c r="S125" s="33" t="s">
        <v>552</v>
      </c>
      <c r="T125" s="26" t="s">
        <v>851</v>
      </c>
      <c r="U125" s="26" t="s">
        <v>842</v>
      </c>
      <c r="V125" s="79" t="s">
        <v>852</v>
      </c>
      <c r="W125" s="79"/>
    </row>
    <row r="126" spans="1:23" ht="60" x14ac:dyDescent="0.25">
      <c r="A126" s="3"/>
      <c r="B126" s="19">
        <v>114</v>
      </c>
      <c r="C126" s="20" t="s">
        <v>853</v>
      </c>
      <c r="D126" s="24">
        <v>43111</v>
      </c>
      <c r="E126" s="20" t="s">
        <v>854</v>
      </c>
      <c r="F126" s="21" t="s">
        <v>855</v>
      </c>
      <c r="G126" s="67" t="s">
        <v>741</v>
      </c>
      <c r="H126" s="102" t="s">
        <v>856</v>
      </c>
      <c r="I126" s="102" t="s">
        <v>857</v>
      </c>
      <c r="J126" s="21" t="s">
        <v>858</v>
      </c>
      <c r="K126" s="22">
        <v>31326.68</v>
      </c>
      <c r="L126" s="58">
        <v>33600</v>
      </c>
      <c r="M126" s="23" t="s">
        <v>26</v>
      </c>
      <c r="N126" s="86" t="s">
        <v>27</v>
      </c>
      <c r="O126" s="24">
        <v>43476</v>
      </c>
      <c r="P126" s="103">
        <v>45301</v>
      </c>
      <c r="Q126" s="30" t="s">
        <v>859</v>
      </c>
      <c r="R126" s="90">
        <f>12+12+12+12+12</f>
        <v>60</v>
      </c>
      <c r="S126" s="33" t="s">
        <v>571</v>
      </c>
      <c r="T126" s="26" t="s">
        <v>860</v>
      </c>
      <c r="U126" s="26" t="s">
        <v>861</v>
      </c>
      <c r="V126" s="79" t="s">
        <v>862</v>
      </c>
      <c r="W126" s="21"/>
    </row>
    <row r="127" spans="1:23" ht="60" x14ac:dyDescent="0.25">
      <c r="A127" s="3"/>
      <c r="B127" s="20">
        <v>115</v>
      </c>
      <c r="C127" s="20" t="s">
        <v>863</v>
      </c>
      <c r="D127" s="24">
        <v>45057</v>
      </c>
      <c r="E127" s="21" t="s">
        <v>835</v>
      </c>
      <c r="F127" s="21" t="s">
        <v>864</v>
      </c>
      <c r="G127" s="27" t="s">
        <v>730</v>
      </c>
      <c r="H127" s="31" t="s">
        <v>865</v>
      </c>
      <c r="I127" s="31" t="s">
        <v>866</v>
      </c>
      <c r="J127" s="21" t="s">
        <v>867</v>
      </c>
      <c r="K127" s="22">
        <v>2184</v>
      </c>
      <c r="L127" s="58"/>
      <c r="M127" s="23" t="s">
        <v>26</v>
      </c>
      <c r="N127" s="24" t="s">
        <v>27</v>
      </c>
      <c r="O127" s="24">
        <v>45059</v>
      </c>
      <c r="P127" s="24">
        <v>45425</v>
      </c>
      <c r="Q127" s="30" t="s">
        <v>233</v>
      </c>
      <c r="R127" s="20">
        <f t="shared" ref="R127:R128" si="9">12</f>
        <v>12</v>
      </c>
      <c r="S127" s="33" t="s">
        <v>679</v>
      </c>
      <c r="T127" s="26" t="s">
        <v>868</v>
      </c>
      <c r="U127" s="21" t="s">
        <v>869</v>
      </c>
      <c r="V127" s="30"/>
      <c r="W127" s="79"/>
    </row>
    <row r="128" spans="1:23" ht="75" x14ac:dyDescent="0.25">
      <c r="A128" s="3"/>
      <c r="B128" s="19">
        <v>116</v>
      </c>
      <c r="C128" s="20" t="s">
        <v>738</v>
      </c>
      <c r="D128" s="24">
        <v>44795</v>
      </c>
      <c r="E128" s="20" t="s">
        <v>739</v>
      </c>
      <c r="F128" s="21" t="s">
        <v>740</v>
      </c>
      <c r="G128" s="27" t="s">
        <v>741</v>
      </c>
      <c r="H128" s="21" t="s">
        <v>870</v>
      </c>
      <c r="I128" s="21" t="s">
        <v>871</v>
      </c>
      <c r="J128" s="21" t="s">
        <v>872</v>
      </c>
      <c r="K128" s="22">
        <f>18000</f>
        <v>18000</v>
      </c>
      <c r="L128" s="58"/>
      <c r="M128" s="23" t="s">
        <v>654</v>
      </c>
      <c r="N128" s="23" t="s">
        <v>27</v>
      </c>
      <c r="O128" s="86">
        <v>45162</v>
      </c>
      <c r="P128" s="104">
        <v>45528</v>
      </c>
      <c r="Q128" s="24" t="s">
        <v>233</v>
      </c>
      <c r="R128" s="105">
        <f t="shared" si="9"/>
        <v>12</v>
      </c>
      <c r="S128" s="33" t="s">
        <v>745</v>
      </c>
      <c r="T128" s="106"/>
      <c r="U128" s="26" t="s">
        <v>873</v>
      </c>
      <c r="V128" s="76"/>
      <c r="W128" s="107"/>
    </row>
    <row r="129" spans="1:23" ht="150" x14ac:dyDescent="0.25">
      <c r="A129" s="3"/>
      <c r="B129" s="19">
        <v>117</v>
      </c>
      <c r="C129" s="108" t="s">
        <v>874</v>
      </c>
      <c r="D129" s="24">
        <v>44496</v>
      </c>
      <c r="E129" s="27" t="s">
        <v>875</v>
      </c>
      <c r="F129" s="21" t="s">
        <v>876</v>
      </c>
      <c r="G129" s="67" t="s">
        <v>741</v>
      </c>
      <c r="H129" s="21" t="s">
        <v>877</v>
      </c>
      <c r="I129" s="21" t="s">
        <v>878</v>
      </c>
      <c r="J129" s="31" t="s">
        <v>879</v>
      </c>
      <c r="K129" s="22">
        <v>27792</v>
      </c>
      <c r="L129" s="58">
        <v>29960.02</v>
      </c>
      <c r="M129" s="23" t="s">
        <v>26</v>
      </c>
      <c r="N129" s="23" t="s">
        <v>27</v>
      </c>
      <c r="O129" s="86">
        <v>44498</v>
      </c>
      <c r="P129" s="24">
        <v>45594</v>
      </c>
      <c r="Q129" s="24" t="s">
        <v>342</v>
      </c>
      <c r="R129" s="20">
        <f>12+12+12</f>
        <v>36</v>
      </c>
      <c r="S129" s="20" t="s">
        <v>562</v>
      </c>
      <c r="T129" s="109" t="s">
        <v>880</v>
      </c>
      <c r="U129" s="26" t="s">
        <v>842</v>
      </c>
      <c r="V129" s="83" t="s">
        <v>881</v>
      </c>
      <c r="W129" s="79" t="s">
        <v>882</v>
      </c>
    </row>
    <row r="130" spans="1:23" ht="55.5" customHeight="1" x14ac:dyDescent="0.25">
      <c r="A130" s="3"/>
      <c r="B130" s="19">
        <v>118</v>
      </c>
      <c r="C130" s="20" t="s">
        <v>883</v>
      </c>
      <c r="D130" s="24">
        <v>45126</v>
      </c>
      <c r="E130" s="27" t="s">
        <v>884</v>
      </c>
      <c r="F130" s="49" t="s">
        <v>885</v>
      </c>
      <c r="G130" s="27" t="s">
        <v>741</v>
      </c>
      <c r="H130" s="20" t="s">
        <v>595</v>
      </c>
      <c r="I130" s="20" t="s">
        <v>886</v>
      </c>
      <c r="J130" s="21" t="s">
        <v>887</v>
      </c>
      <c r="K130" s="22">
        <v>123465.28</v>
      </c>
      <c r="L130" s="58"/>
      <c r="M130" s="23" t="s">
        <v>26</v>
      </c>
      <c r="N130" s="24" t="s">
        <v>27</v>
      </c>
      <c r="O130" s="24">
        <v>45131</v>
      </c>
      <c r="P130" s="24">
        <v>45311</v>
      </c>
      <c r="Q130" s="22" t="s">
        <v>888</v>
      </c>
      <c r="R130" s="20" t="s">
        <v>664</v>
      </c>
      <c r="S130" s="33" t="s">
        <v>552</v>
      </c>
      <c r="T130" s="46" t="s">
        <v>889</v>
      </c>
      <c r="U130" s="26" t="s">
        <v>890</v>
      </c>
      <c r="V130" s="79" t="s">
        <v>891</v>
      </c>
      <c r="W130" s="77"/>
    </row>
    <row r="131" spans="1:23" ht="297" customHeight="1" x14ac:dyDescent="0.25">
      <c r="A131" s="3"/>
      <c r="B131" s="19">
        <v>119</v>
      </c>
      <c r="C131" s="20" t="s">
        <v>892</v>
      </c>
      <c r="D131" s="24">
        <v>45264</v>
      </c>
      <c r="E131" s="20" t="s">
        <v>893</v>
      </c>
      <c r="F131" s="21" t="s">
        <v>894</v>
      </c>
      <c r="G131" s="27" t="s">
        <v>741</v>
      </c>
      <c r="H131" s="110" t="s">
        <v>895</v>
      </c>
      <c r="I131" s="21" t="s">
        <v>896</v>
      </c>
      <c r="J131" s="110" t="s">
        <v>897</v>
      </c>
      <c r="K131" s="22">
        <v>17500</v>
      </c>
      <c r="L131" s="58"/>
      <c r="M131" s="23" t="s">
        <v>26</v>
      </c>
      <c r="N131" s="111" t="s">
        <v>27</v>
      </c>
      <c r="O131" s="24">
        <v>45264</v>
      </c>
      <c r="P131" s="112">
        <v>45323</v>
      </c>
      <c r="Q131" s="30" t="s">
        <v>233</v>
      </c>
      <c r="R131" s="113" t="s">
        <v>831</v>
      </c>
      <c r="S131" s="33" t="s">
        <v>562</v>
      </c>
      <c r="T131" s="26" t="s">
        <v>898</v>
      </c>
      <c r="U131" s="26" t="s">
        <v>899</v>
      </c>
      <c r="V131" s="79" t="s">
        <v>900</v>
      </c>
      <c r="W131" s="79" t="s">
        <v>901</v>
      </c>
    </row>
    <row r="132" spans="1:23" ht="53.25" customHeight="1" x14ac:dyDescent="0.25">
      <c r="A132" s="3"/>
      <c r="B132" s="19">
        <v>120</v>
      </c>
      <c r="C132" s="20" t="s">
        <v>902</v>
      </c>
      <c r="D132" s="24">
        <v>44629</v>
      </c>
      <c r="E132" s="20" t="s">
        <v>903</v>
      </c>
      <c r="F132" s="21" t="s">
        <v>904</v>
      </c>
      <c r="G132" s="27" t="s">
        <v>741</v>
      </c>
      <c r="H132" s="114" t="s">
        <v>905</v>
      </c>
      <c r="I132" s="20" t="s">
        <v>906</v>
      </c>
      <c r="J132" s="115" t="s">
        <v>532</v>
      </c>
      <c r="K132" s="22">
        <v>50000</v>
      </c>
      <c r="L132" s="58">
        <v>62500</v>
      </c>
      <c r="M132" s="23" t="s">
        <v>907</v>
      </c>
      <c r="N132" s="24" t="s">
        <v>175</v>
      </c>
      <c r="O132" s="24">
        <v>44629</v>
      </c>
      <c r="P132" s="116">
        <v>45360</v>
      </c>
      <c r="Q132" s="30" t="s">
        <v>908</v>
      </c>
      <c r="R132" s="114">
        <f>12+12</f>
        <v>24</v>
      </c>
      <c r="S132" s="33" t="s">
        <v>909</v>
      </c>
      <c r="T132" s="106" t="s">
        <v>910</v>
      </c>
      <c r="U132" s="26" t="s">
        <v>911</v>
      </c>
      <c r="V132" s="79" t="s">
        <v>912</v>
      </c>
      <c r="W132" s="117"/>
    </row>
    <row r="133" spans="1:23" ht="138.75" customHeight="1" x14ac:dyDescent="0.25">
      <c r="A133" s="3"/>
      <c r="B133" s="20">
        <v>121</v>
      </c>
      <c r="C133" s="20" t="s">
        <v>913</v>
      </c>
      <c r="D133" s="24">
        <v>42835</v>
      </c>
      <c r="E133" s="20" t="s">
        <v>914</v>
      </c>
      <c r="F133" s="21" t="s">
        <v>915</v>
      </c>
      <c r="G133" s="27" t="s">
        <v>741</v>
      </c>
      <c r="H133" s="115" t="s">
        <v>720</v>
      </c>
      <c r="I133" s="21" t="s">
        <v>916</v>
      </c>
      <c r="J133" s="115" t="s">
        <v>917</v>
      </c>
      <c r="K133" s="22">
        <v>6250</v>
      </c>
      <c r="L133" s="58"/>
      <c r="M133" s="111" t="s">
        <v>722</v>
      </c>
      <c r="N133" s="111" t="s">
        <v>472</v>
      </c>
      <c r="O133" s="24">
        <v>42835</v>
      </c>
      <c r="P133" s="116">
        <v>45392</v>
      </c>
      <c r="Q133" s="30" t="s">
        <v>918</v>
      </c>
      <c r="R133" s="114">
        <f>12+12+12+12+12+12+12</f>
        <v>84</v>
      </c>
      <c r="S133" s="33" t="s">
        <v>552</v>
      </c>
      <c r="T133" s="26" t="s">
        <v>919</v>
      </c>
      <c r="U133" s="26" t="s">
        <v>920</v>
      </c>
      <c r="V133" s="79" t="s">
        <v>921</v>
      </c>
      <c r="W133" s="77"/>
    </row>
    <row r="134" spans="1:23" ht="135" x14ac:dyDescent="0.25">
      <c r="A134" s="3"/>
      <c r="B134" s="48">
        <v>122</v>
      </c>
      <c r="C134" s="20" t="s">
        <v>922</v>
      </c>
      <c r="D134" s="24">
        <v>45022</v>
      </c>
      <c r="E134" s="21" t="s">
        <v>923</v>
      </c>
      <c r="F134" s="21" t="s">
        <v>924</v>
      </c>
      <c r="G134" s="27" t="s">
        <v>741</v>
      </c>
      <c r="H134" s="115" t="s">
        <v>925</v>
      </c>
      <c r="I134" s="21" t="s">
        <v>926</v>
      </c>
      <c r="J134" s="115" t="s">
        <v>927</v>
      </c>
      <c r="K134" s="22">
        <f>27600+2400+180</f>
        <v>30180</v>
      </c>
      <c r="L134" s="22"/>
      <c r="M134" s="23" t="s">
        <v>928</v>
      </c>
      <c r="N134" s="118" t="s">
        <v>27</v>
      </c>
      <c r="O134" s="24">
        <v>45026</v>
      </c>
      <c r="P134" s="119">
        <v>45392</v>
      </c>
      <c r="Q134" s="22" t="s">
        <v>233</v>
      </c>
      <c r="R134" s="114">
        <f>12</f>
        <v>12</v>
      </c>
      <c r="S134" s="33" t="s">
        <v>745</v>
      </c>
      <c r="T134" s="106" t="s">
        <v>929</v>
      </c>
      <c r="U134" s="26" t="s">
        <v>930</v>
      </c>
      <c r="V134" s="79" t="s">
        <v>931</v>
      </c>
      <c r="W134" s="79" t="s">
        <v>932</v>
      </c>
    </row>
    <row r="135" spans="1:23" ht="137.25" customHeight="1" x14ac:dyDescent="0.25">
      <c r="A135" s="3"/>
      <c r="B135" s="19">
        <v>123</v>
      </c>
      <c r="C135" s="20" t="s">
        <v>933</v>
      </c>
      <c r="D135" s="24">
        <v>45230</v>
      </c>
      <c r="E135" s="20" t="s">
        <v>934</v>
      </c>
      <c r="F135" s="21" t="s">
        <v>935</v>
      </c>
      <c r="G135" s="67" t="s">
        <v>936</v>
      </c>
      <c r="H135" s="110" t="s">
        <v>937</v>
      </c>
      <c r="I135" s="21" t="s">
        <v>938</v>
      </c>
      <c r="J135" s="110" t="s">
        <v>939</v>
      </c>
      <c r="K135" s="22">
        <v>7749.9</v>
      </c>
      <c r="L135" s="22"/>
      <c r="M135" s="23" t="s">
        <v>26</v>
      </c>
      <c r="N135" s="111" t="s">
        <v>27</v>
      </c>
      <c r="O135" s="118">
        <v>45229</v>
      </c>
      <c r="P135" s="120">
        <v>45409</v>
      </c>
      <c r="Q135" s="24" t="s">
        <v>233</v>
      </c>
      <c r="R135" s="113" t="s">
        <v>664</v>
      </c>
      <c r="S135" s="20" t="s">
        <v>940</v>
      </c>
      <c r="T135" s="26" t="s">
        <v>941</v>
      </c>
      <c r="U135" s="26" t="s">
        <v>942</v>
      </c>
      <c r="V135" s="79" t="s">
        <v>943</v>
      </c>
      <c r="W135" s="79" t="s">
        <v>944</v>
      </c>
    </row>
    <row r="136" spans="1:23" ht="176.25" customHeight="1" x14ac:dyDescent="0.25">
      <c r="A136" s="3"/>
      <c r="B136" s="19">
        <v>124</v>
      </c>
      <c r="C136" s="20" t="s">
        <v>945</v>
      </c>
      <c r="D136" s="24">
        <v>45260</v>
      </c>
      <c r="E136" s="20" t="s">
        <v>946</v>
      </c>
      <c r="F136" s="21" t="s">
        <v>947</v>
      </c>
      <c r="G136" s="27" t="s">
        <v>741</v>
      </c>
      <c r="H136" s="102" t="s">
        <v>877</v>
      </c>
      <c r="I136" s="21" t="s">
        <v>878</v>
      </c>
      <c r="J136" s="102" t="s">
        <v>948</v>
      </c>
      <c r="K136" s="22">
        <v>85278</v>
      </c>
      <c r="L136" s="22"/>
      <c r="M136" s="23" t="s">
        <v>26</v>
      </c>
      <c r="N136" s="99" t="s">
        <v>27</v>
      </c>
      <c r="O136" s="24">
        <v>45261</v>
      </c>
      <c r="P136" s="121">
        <v>45440</v>
      </c>
      <c r="Q136" s="30" t="s">
        <v>233</v>
      </c>
      <c r="R136" s="100" t="s">
        <v>664</v>
      </c>
      <c r="S136" s="20" t="s">
        <v>562</v>
      </c>
      <c r="T136" s="122" t="s">
        <v>949</v>
      </c>
      <c r="U136" s="26" t="s">
        <v>950</v>
      </c>
      <c r="V136" s="79" t="s">
        <v>951</v>
      </c>
      <c r="W136" s="79" t="s">
        <v>952</v>
      </c>
    </row>
    <row r="137" spans="1:23" s="123" customFormat="1" ht="60" x14ac:dyDescent="0.25">
      <c r="A137" s="124"/>
      <c r="B137" s="48">
        <v>125</v>
      </c>
      <c r="C137" s="20" t="s">
        <v>953</v>
      </c>
      <c r="D137" s="24">
        <v>43651</v>
      </c>
      <c r="E137" s="27" t="s">
        <v>954</v>
      </c>
      <c r="F137" s="49" t="s">
        <v>955</v>
      </c>
      <c r="G137" s="20" t="s">
        <v>956</v>
      </c>
      <c r="H137" s="102" t="s">
        <v>957</v>
      </c>
      <c r="I137" s="21" t="s">
        <v>958</v>
      </c>
      <c r="J137" s="102" t="s">
        <v>959</v>
      </c>
      <c r="K137" s="22">
        <v>10000</v>
      </c>
      <c r="L137" s="58"/>
      <c r="M137" s="23" t="s">
        <v>26</v>
      </c>
      <c r="N137" s="24" t="s">
        <v>27</v>
      </c>
      <c r="O137" s="24">
        <v>43654</v>
      </c>
      <c r="P137" s="121">
        <v>45480</v>
      </c>
      <c r="Q137" s="22" t="s">
        <v>227</v>
      </c>
      <c r="R137" s="100">
        <f>12+12+12+12+12</f>
        <v>60</v>
      </c>
      <c r="S137" s="33" t="s">
        <v>543</v>
      </c>
      <c r="T137" s="21" t="s">
        <v>960</v>
      </c>
      <c r="U137" s="26" t="s">
        <v>869</v>
      </c>
      <c r="V137" s="79" t="s">
        <v>961</v>
      </c>
      <c r="W137" s="79" t="s">
        <v>962</v>
      </c>
    </row>
    <row r="138" spans="1:23" ht="90" x14ac:dyDescent="0.25">
      <c r="A138" s="3"/>
      <c r="B138" s="19">
        <v>126</v>
      </c>
      <c r="C138" s="20" t="s">
        <v>963</v>
      </c>
      <c r="D138" s="24">
        <v>45118</v>
      </c>
      <c r="E138" s="20" t="s">
        <v>964</v>
      </c>
      <c r="F138" s="21" t="s">
        <v>965</v>
      </c>
      <c r="G138" s="20" t="s">
        <v>956</v>
      </c>
      <c r="H138" s="21" t="s">
        <v>966</v>
      </c>
      <c r="I138" s="21" t="s">
        <v>967</v>
      </c>
      <c r="J138" s="21" t="s">
        <v>968</v>
      </c>
      <c r="K138" s="22">
        <v>803985</v>
      </c>
      <c r="L138" s="58"/>
      <c r="M138" s="23" t="s">
        <v>26</v>
      </c>
      <c r="N138" s="23" t="s">
        <v>27</v>
      </c>
      <c r="O138" s="24">
        <v>45119</v>
      </c>
      <c r="P138" s="24">
        <v>45485</v>
      </c>
      <c r="Q138" s="22" t="s">
        <v>233</v>
      </c>
      <c r="R138" s="20">
        <f t="shared" ref="R138:R141" si="10">12</f>
        <v>12</v>
      </c>
      <c r="S138" s="20" t="s">
        <v>552</v>
      </c>
      <c r="T138" s="106" t="s">
        <v>969</v>
      </c>
      <c r="U138" s="26" t="s">
        <v>970</v>
      </c>
      <c r="V138" s="79" t="s">
        <v>971</v>
      </c>
      <c r="W138" s="79" t="s">
        <v>972</v>
      </c>
    </row>
    <row r="139" spans="1:23" ht="60" x14ac:dyDescent="0.25">
      <c r="A139" s="3"/>
      <c r="B139" s="19">
        <v>127</v>
      </c>
      <c r="C139" s="20" t="s">
        <v>973</v>
      </c>
      <c r="D139" s="24">
        <v>45126</v>
      </c>
      <c r="E139" s="20" t="s">
        <v>974</v>
      </c>
      <c r="F139" s="21" t="s">
        <v>975</v>
      </c>
      <c r="G139" s="20" t="s">
        <v>741</v>
      </c>
      <c r="H139" s="20" t="s">
        <v>976</v>
      </c>
      <c r="I139" s="20" t="s">
        <v>977</v>
      </c>
      <c r="J139" s="21" t="s">
        <v>978</v>
      </c>
      <c r="K139" s="22">
        <v>675786</v>
      </c>
      <c r="L139" s="58">
        <v>713966</v>
      </c>
      <c r="M139" s="23" t="s">
        <v>26</v>
      </c>
      <c r="N139" s="23" t="s">
        <v>27</v>
      </c>
      <c r="O139" s="24">
        <v>45126</v>
      </c>
      <c r="P139" s="24">
        <v>45492</v>
      </c>
      <c r="Q139" s="22" t="s">
        <v>979</v>
      </c>
      <c r="R139" s="20">
        <f t="shared" si="10"/>
        <v>12</v>
      </c>
      <c r="S139" s="33" t="s">
        <v>543</v>
      </c>
      <c r="T139" s="26" t="s">
        <v>980</v>
      </c>
      <c r="U139" s="26" t="s">
        <v>981</v>
      </c>
      <c r="V139" s="79" t="s">
        <v>982</v>
      </c>
      <c r="W139" s="77"/>
    </row>
    <row r="140" spans="1:23" ht="60" x14ac:dyDescent="0.25">
      <c r="A140" s="3"/>
      <c r="B140" s="19">
        <v>128</v>
      </c>
      <c r="C140" s="20" t="s">
        <v>983</v>
      </c>
      <c r="D140" s="24">
        <v>45126</v>
      </c>
      <c r="E140" s="20" t="s">
        <v>974</v>
      </c>
      <c r="F140" s="21" t="s">
        <v>984</v>
      </c>
      <c r="G140" s="20" t="s">
        <v>741</v>
      </c>
      <c r="H140" s="20" t="s">
        <v>976</v>
      </c>
      <c r="I140" s="20" t="s">
        <v>977</v>
      </c>
      <c r="J140" s="21" t="s">
        <v>985</v>
      </c>
      <c r="K140" s="22">
        <v>35570</v>
      </c>
      <c r="L140" s="58"/>
      <c r="M140" s="23" t="s">
        <v>26</v>
      </c>
      <c r="N140" s="23" t="s">
        <v>27</v>
      </c>
      <c r="O140" s="24">
        <v>45126</v>
      </c>
      <c r="P140" s="24">
        <v>45492</v>
      </c>
      <c r="Q140" s="30" t="s">
        <v>233</v>
      </c>
      <c r="R140" s="20">
        <f t="shared" si="10"/>
        <v>12</v>
      </c>
      <c r="S140" s="33" t="s">
        <v>543</v>
      </c>
      <c r="T140" s="21" t="s">
        <v>986</v>
      </c>
      <c r="U140" s="26" t="s">
        <v>981</v>
      </c>
      <c r="V140" s="79" t="s">
        <v>982</v>
      </c>
      <c r="W140" s="77"/>
    </row>
    <row r="141" spans="1:23" ht="75" x14ac:dyDescent="0.25">
      <c r="A141" s="3"/>
      <c r="B141" s="19">
        <v>129</v>
      </c>
      <c r="C141" s="20" t="s">
        <v>987</v>
      </c>
      <c r="D141" s="24">
        <v>45126</v>
      </c>
      <c r="E141" s="20" t="s">
        <v>974</v>
      </c>
      <c r="F141" s="21" t="s">
        <v>988</v>
      </c>
      <c r="G141" s="20" t="s">
        <v>741</v>
      </c>
      <c r="H141" s="20" t="s">
        <v>989</v>
      </c>
      <c r="I141" s="20" t="s">
        <v>990</v>
      </c>
      <c r="J141" s="21" t="s">
        <v>991</v>
      </c>
      <c r="K141" s="22">
        <v>6900</v>
      </c>
      <c r="L141" s="58"/>
      <c r="M141" s="23" t="s">
        <v>26</v>
      </c>
      <c r="N141" s="23" t="s">
        <v>27</v>
      </c>
      <c r="O141" s="24">
        <v>45126</v>
      </c>
      <c r="P141" s="24">
        <v>45492</v>
      </c>
      <c r="Q141" s="30" t="s">
        <v>233</v>
      </c>
      <c r="R141" s="20">
        <f t="shared" si="10"/>
        <v>12</v>
      </c>
      <c r="S141" s="20" t="s">
        <v>543</v>
      </c>
      <c r="T141" s="21" t="s">
        <v>992</v>
      </c>
      <c r="U141" s="26" t="s">
        <v>981</v>
      </c>
      <c r="V141" s="79" t="s">
        <v>982</v>
      </c>
      <c r="W141" s="77"/>
    </row>
    <row r="142" spans="1:23" ht="150" x14ac:dyDescent="0.25">
      <c r="A142" s="3"/>
      <c r="B142" s="125">
        <v>130</v>
      </c>
      <c r="C142" s="61" t="s">
        <v>993</v>
      </c>
      <c r="D142" s="24">
        <v>0</v>
      </c>
      <c r="E142" s="20" t="s">
        <v>313</v>
      </c>
      <c r="F142" s="21" t="s">
        <v>994</v>
      </c>
      <c r="G142" s="27" t="s">
        <v>741</v>
      </c>
      <c r="H142" s="20" t="s">
        <v>995</v>
      </c>
      <c r="I142" s="20" t="s">
        <v>996</v>
      </c>
      <c r="J142" s="21" t="s">
        <v>997</v>
      </c>
      <c r="K142" s="22">
        <v>35411.25</v>
      </c>
      <c r="L142" s="58">
        <f>(K142+(K142*0.25))/2</f>
        <v>22132.03125</v>
      </c>
      <c r="M142" s="23" t="s">
        <v>26</v>
      </c>
      <c r="N142" s="24" t="s">
        <v>27</v>
      </c>
      <c r="O142" s="118">
        <v>43488</v>
      </c>
      <c r="P142" s="24">
        <v>45496</v>
      </c>
      <c r="Q142" s="30" t="s">
        <v>998</v>
      </c>
      <c r="R142" s="20">
        <f>12+12+6+12+12+6+6</f>
        <v>66</v>
      </c>
      <c r="S142" s="33" t="s">
        <v>552</v>
      </c>
      <c r="T142" s="106" t="s">
        <v>999</v>
      </c>
      <c r="U142" s="126" t="s">
        <v>1000</v>
      </c>
      <c r="V142" s="79" t="s">
        <v>1001</v>
      </c>
      <c r="W142" s="79" t="s">
        <v>1002</v>
      </c>
    </row>
    <row r="143" spans="1:23" ht="120" x14ac:dyDescent="0.25">
      <c r="A143" s="3"/>
      <c r="B143" s="48">
        <v>131</v>
      </c>
      <c r="C143" s="20" t="s">
        <v>1003</v>
      </c>
      <c r="D143" s="127">
        <v>45127</v>
      </c>
      <c r="E143" s="27" t="s">
        <v>1004</v>
      </c>
      <c r="F143" s="49" t="s">
        <v>1005</v>
      </c>
      <c r="G143" s="20" t="s">
        <v>956</v>
      </c>
      <c r="H143" s="21" t="s">
        <v>1006</v>
      </c>
      <c r="I143" s="128" t="s">
        <v>1007</v>
      </c>
      <c r="J143" s="128" t="s">
        <v>1008</v>
      </c>
      <c r="K143" s="22">
        <v>1392</v>
      </c>
      <c r="L143" s="58"/>
      <c r="M143" s="23" t="s">
        <v>26</v>
      </c>
      <c r="N143" s="23" t="s">
        <v>27</v>
      </c>
      <c r="O143" s="24">
        <v>45132</v>
      </c>
      <c r="P143" s="24">
        <v>45498</v>
      </c>
      <c r="Q143" s="22" t="s">
        <v>233</v>
      </c>
      <c r="R143" s="20">
        <f>12</f>
        <v>12</v>
      </c>
      <c r="S143" s="33" t="s">
        <v>552</v>
      </c>
      <c r="T143" s="21" t="s">
        <v>1009</v>
      </c>
      <c r="U143" s="26" t="s">
        <v>1010</v>
      </c>
      <c r="V143" s="79" t="s">
        <v>1011</v>
      </c>
      <c r="W143" s="79"/>
    </row>
    <row r="144" spans="1:23" ht="90" x14ac:dyDescent="0.25">
      <c r="A144" s="3"/>
      <c r="B144" s="129">
        <v>132</v>
      </c>
      <c r="C144" s="129" t="s">
        <v>1012</v>
      </c>
      <c r="D144" s="130">
        <v>43662</v>
      </c>
      <c r="E144" s="131" t="s">
        <v>1013</v>
      </c>
      <c r="F144" s="21" t="s">
        <v>1014</v>
      </c>
      <c r="G144" s="20" t="s">
        <v>741</v>
      </c>
      <c r="H144" s="100" t="s">
        <v>1015</v>
      </c>
      <c r="I144" s="21" t="s">
        <v>1016</v>
      </c>
      <c r="J144" s="102" t="s">
        <v>1017</v>
      </c>
      <c r="K144" s="22">
        <v>4999</v>
      </c>
      <c r="L144" s="58"/>
      <c r="M144" s="23" t="s">
        <v>26</v>
      </c>
      <c r="N144" s="23" t="s">
        <v>27</v>
      </c>
      <c r="O144" s="118">
        <v>43678</v>
      </c>
      <c r="P144" s="121">
        <v>45504</v>
      </c>
      <c r="Q144" s="22" t="s">
        <v>227</v>
      </c>
      <c r="R144" s="100">
        <f>12+12+12+12+12</f>
        <v>60</v>
      </c>
      <c r="S144" s="33" t="s">
        <v>552</v>
      </c>
      <c r="T144" s="21" t="s">
        <v>1018</v>
      </c>
      <c r="U144" s="26" t="s">
        <v>1019</v>
      </c>
      <c r="V144" s="79" t="s">
        <v>1020</v>
      </c>
      <c r="W144" s="68" t="s">
        <v>1021</v>
      </c>
    </row>
    <row r="145" spans="1:24" ht="60" x14ac:dyDescent="0.25">
      <c r="A145" s="132"/>
      <c r="B145" s="129">
        <v>133</v>
      </c>
      <c r="C145" s="20" t="s">
        <v>1022</v>
      </c>
      <c r="D145" s="133">
        <v>43703</v>
      </c>
      <c r="E145" s="36" t="s">
        <v>1023</v>
      </c>
      <c r="F145" s="27" t="s">
        <v>1024</v>
      </c>
      <c r="G145" s="21" t="s">
        <v>741</v>
      </c>
      <c r="H145" s="21" t="s">
        <v>1025</v>
      </c>
      <c r="I145" s="21" t="s">
        <v>1026</v>
      </c>
      <c r="J145" s="21" t="s">
        <v>1027</v>
      </c>
      <c r="K145" s="22">
        <v>100881.36</v>
      </c>
      <c r="L145" s="22">
        <f>96000+41830.56</f>
        <v>137830.56</v>
      </c>
      <c r="M145" s="23" t="s">
        <v>26</v>
      </c>
      <c r="N145" s="24" t="s">
        <v>27</v>
      </c>
      <c r="O145" s="24">
        <v>43709</v>
      </c>
      <c r="P145" s="24">
        <v>45535</v>
      </c>
      <c r="Q145" s="30" t="s">
        <v>1028</v>
      </c>
      <c r="R145" s="20">
        <f>60</f>
        <v>60</v>
      </c>
      <c r="S145" s="26" t="s">
        <v>1029</v>
      </c>
      <c r="T145" s="134" t="s">
        <v>1030</v>
      </c>
      <c r="U145" s="26" t="s">
        <v>1031</v>
      </c>
      <c r="V145" s="46" t="s">
        <v>1032</v>
      </c>
      <c r="W145" s="77"/>
    </row>
    <row r="146" spans="1:24" ht="135" x14ac:dyDescent="0.25">
      <c r="A146" s="132"/>
      <c r="B146" s="129">
        <v>134</v>
      </c>
      <c r="C146" s="108" t="s">
        <v>1033</v>
      </c>
      <c r="D146" s="25">
        <v>45441</v>
      </c>
      <c r="E146" s="20" t="s">
        <v>1034</v>
      </c>
      <c r="F146" s="21" t="s">
        <v>1035</v>
      </c>
      <c r="G146" s="21" t="s">
        <v>730</v>
      </c>
      <c r="H146" s="21" t="s">
        <v>1036</v>
      </c>
      <c r="I146" s="21" t="s">
        <v>1037</v>
      </c>
      <c r="J146" s="21" t="s">
        <v>1038</v>
      </c>
      <c r="K146" s="22">
        <v>96500</v>
      </c>
      <c r="L146" s="22">
        <v>117182.57</v>
      </c>
      <c r="M146" s="23" t="s">
        <v>654</v>
      </c>
      <c r="N146" s="23" t="s">
        <v>27</v>
      </c>
      <c r="O146" s="86">
        <v>45345</v>
      </c>
      <c r="P146" s="111">
        <v>45538</v>
      </c>
      <c r="Q146" s="22" t="s">
        <v>1039</v>
      </c>
      <c r="R146" s="20" t="s">
        <v>1040</v>
      </c>
      <c r="S146" s="33" t="s">
        <v>552</v>
      </c>
      <c r="T146" s="26" t="s">
        <v>1041</v>
      </c>
      <c r="U146" s="26" t="s">
        <v>1042</v>
      </c>
      <c r="V146" s="83"/>
      <c r="W146" s="135"/>
      <c r="X146" s="77"/>
    </row>
    <row r="147" spans="1:24" ht="150" x14ac:dyDescent="0.25">
      <c r="A147" s="136"/>
      <c r="B147" s="129">
        <v>135</v>
      </c>
      <c r="C147" s="20" t="s">
        <v>1043</v>
      </c>
      <c r="D147" s="25">
        <v>45170</v>
      </c>
      <c r="E147" s="20" t="s">
        <v>1044</v>
      </c>
      <c r="F147" s="20" t="s">
        <v>1045</v>
      </c>
      <c r="G147" s="49" t="s">
        <v>730</v>
      </c>
      <c r="H147" s="21" t="s">
        <v>1046</v>
      </c>
      <c r="I147" s="21" t="s">
        <v>1047</v>
      </c>
      <c r="J147" s="21" t="s">
        <v>1048</v>
      </c>
      <c r="K147" s="22">
        <v>491291.36</v>
      </c>
      <c r="L147" s="22">
        <v>614114.19999999995</v>
      </c>
      <c r="M147" s="23" t="s">
        <v>26</v>
      </c>
      <c r="N147" s="111" t="s">
        <v>27</v>
      </c>
      <c r="O147" s="24">
        <v>45174</v>
      </c>
      <c r="P147" s="23">
        <v>45540</v>
      </c>
      <c r="Q147" s="30" t="s">
        <v>1049</v>
      </c>
      <c r="R147" s="20">
        <f>12</f>
        <v>12</v>
      </c>
      <c r="S147" s="33" t="s">
        <v>533</v>
      </c>
      <c r="T147" s="106" t="s">
        <v>1050</v>
      </c>
      <c r="U147" s="21" t="s">
        <v>1051</v>
      </c>
      <c r="V147" s="79" t="s">
        <v>1052</v>
      </c>
      <c r="W147" s="137" t="s">
        <v>1053</v>
      </c>
      <c r="X147" s="77"/>
    </row>
    <row r="148" spans="1:24" ht="90" x14ac:dyDescent="0.25">
      <c r="A148" s="136"/>
      <c r="B148" s="129">
        <v>136</v>
      </c>
      <c r="C148" s="20" t="s">
        <v>1054</v>
      </c>
      <c r="D148" s="25">
        <v>44104</v>
      </c>
      <c r="E148" s="20" t="s">
        <v>1055</v>
      </c>
      <c r="F148" s="49" t="s">
        <v>1056</v>
      </c>
      <c r="G148" s="84" t="s">
        <v>741</v>
      </c>
      <c r="H148" s="102" t="s">
        <v>1057</v>
      </c>
      <c r="I148" s="21" t="s">
        <v>1058</v>
      </c>
      <c r="J148" s="102" t="s">
        <v>1059</v>
      </c>
      <c r="K148" s="22">
        <v>6018</v>
      </c>
      <c r="L148" s="22">
        <v>6590</v>
      </c>
      <c r="M148" s="23" t="s">
        <v>26</v>
      </c>
      <c r="N148" s="118" t="s">
        <v>27</v>
      </c>
      <c r="O148" s="118">
        <v>44105</v>
      </c>
      <c r="P148" s="23">
        <v>45564</v>
      </c>
      <c r="Q148" s="22" t="s">
        <v>1060</v>
      </c>
      <c r="R148" s="138">
        <f>12+12+12+12</f>
        <v>48</v>
      </c>
      <c r="S148" s="26" t="s">
        <v>1061</v>
      </c>
      <c r="T148" s="106" t="s">
        <v>1062</v>
      </c>
      <c r="U148" s="26" t="s">
        <v>1063</v>
      </c>
      <c r="V148" s="79" t="s">
        <v>1064</v>
      </c>
      <c r="W148" s="26"/>
      <c r="X148" s="77"/>
    </row>
    <row r="149" spans="1:24" s="123" customFormat="1" ht="105" x14ac:dyDescent="0.25">
      <c r="A149" s="139"/>
      <c r="B149" s="140">
        <v>137</v>
      </c>
      <c r="C149" s="20" t="s">
        <v>1065</v>
      </c>
      <c r="D149" s="25">
        <v>45210</v>
      </c>
      <c r="E149" s="27" t="s">
        <v>1066</v>
      </c>
      <c r="F149" s="27" t="s">
        <v>1067</v>
      </c>
      <c r="G149" s="49" t="s">
        <v>730</v>
      </c>
      <c r="H149" s="128" t="s">
        <v>1068</v>
      </c>
      <c r="I149" s="128" t="s">
        <v>1069</v>
      </c>
      <c r="J149" s="128" t="s">
        <v>1070</v>
      </c>
      <c r="K149" s="22">
        <v>7500</v>
      </c>
      <c r="L149" s="58"/>
      <c r="M149" s="23" t="s">
        <v>26</v>
      </c>
      <c r="N149" s="24" t="s">
        <v>27</v>
      </c>
      <c r="O149" s="24">
        <v>45214</v>
      </c>
      <c r="P149" s="24">
        <v>45580</v>
      </c>
      <c r="Q149" s="22" t="s">
        <v>233</v>
      </c>
      <c r="R149" s="20">
        <f>12</f>
        <v>12</v>
      </c>
      <c r="S149" s="33" t="s">
        <v>1071</v>
      </c>
      <c r="T149" s="106" t="s">
        <v>1072</v>
      </c>
      <c r="U149" s="21" t="s">
        <v>1073</v>
      </c>
      <c r="V149" s="79" t="s">
        <v>1074</v>
      </c>
      <c r="W149" s="137" t="s">
        <v>1075</v>
      </c>
      <c r="X149" s="77"/>
    </row>
    <row r="150" spans="1:24" s="123" customFormat="1" ht="45" x14ac:dyDescent="0.25">
      <c r="A150" s="124"/>
      <c r="B150" s="48">
        <v>138</v>
      </c>
      <c r="C150" s="20" t="s">
        <v>1076</v>
      </c>
      <c r="D150" s="24">
        <v>44151</v>
      </c>
      <c r="E150" s="20" t="s">
        <v>1077</v>
      </c>
      <c r="F150" s="49" t="s">
        <v>403</v>
      </c>
      <c r="G150" s="67" t="s">
        <v>741</v>
      </c>
      <c r="H150" s="21" t="s">
        <v>1078</v>
      </c>
      <c r="I150" s="21" t="s">
        <v>1079</v>
      </c>
      <c r="J150" s="21" t="s">
        <v>1080</v>
      </c>
      <c r="K150" s="22">
        <v>2549.91</v>
      </c>
      <c r="L150" s="22">
        <v>2655.48</v>
      </c>
      <c r="M150" s="23" t="s">
        <v>26</v>
      </c>
      <c r="N150" s="111" t="s">
        <v>175</v>
      </c>
      <c r="O150" s="118">
        <v>44196</v>
      </c>
      <c r="P150" s="23">
        <v>45657</v>
      </c>
      <c r="Q150" s="30" t="s">
        <v>1081</v>
      </c>
      <c r="R150" s="20">
        <f>12+12+12+12</f>
        <v>48</v>
      </c>
      <c r="S150" s="26" t="s">
        <v>1082</v>
      </c>
      <c r="T150" s="26" t="s">
        <v>1083</v>
      </c>
      <c r="U150" s="21" t="s">
        <v>1084</v>
      </c>
      <c r="V150" s="79" t="s">
        <v>1085</v>
      </c>
      <c r="W150" s="21"/>
      <c r="X150" s="5"/>
    </row>
    <row r="151" spans="1:24" s="123" customFormat="1" ht="135" x14ac:dyDescent="0.25">
      <c r="A151" s="48"/>
      <c r="B151" s="48">
        <v>139</v>
      </c>
      <c r="C151" s="131" t="s">
        <v>1086</v>
      </c>
      <c r="D151" s="24">
        <v>44897</v>
      </c>
      <c r="E151" s="20" t="s">
        <v>1087</v>
      </c>
      <c r="F151" s="20" t="s">
        <v>1088</v>
      </c>
      <c r="G151" s="27" t="s">
        <v>741</v>
      </c>
      <c r="H151" s="21" t="s">
        <v>1089</v>
      </c>
      <c r="I151" s="21" t="s">
        <v>1090</v>
      </c>
      <c r="J151" s="21" t="s">
        <v>1091</v>
      </c>
      <c r="K151" s="22">
        <v>2980</v>
      </c>
      <c r="L151" s="58">
        <v>2880</v>
      </c>
      <c r="M151" s="23" t="s">
        <v>26</v>
      </c>
      <c r="N151" s="111" t="s">
        <v>27</v>
      </c>
      <c r="O151" s="24">
        <v>44900</v>
      </c>
      <c r="P151" s="24">
        <v>45630</v>
      </c>
      <c r="Q151" s="30" t="s">
        <v>233</v>
      </c>
      <c r="R151" s="20">
        <f>12</f>
        <v>12</v>
      </c>
      <c r="S151" s="33" t="s">
        <v>745</v>
      </c>
      <c r="T151" s="134" t="s">
        <v>1092</v>
      </c>
      <c r="U151" s="21" t="s">
        <v>1093</v>
      </c>
      <c r="V151" s="79" t="s">
        <v>1094</v>
      </c>
      <c r="W151" s="79" t="s">
        <v>1095</v>
      </c>
    </row>
    <row r="152" spans="1:24" ht="117" customHeight="1" x14ac:dyDescent="0.25">
      <c r="A152" s="3"/>
      <c r="B152" s="19">
        <v>140</v>
      </c>
      <c r="C152" s="19" t="s">
        <v>1096</v>
      </c>
      <c r="D152" s="86">
        <v>43809</v>
      </c>
      <c r="E152" s="19" t="s">
        <v>1097</v>
      </c>
      <c r="F152" s="19" t="s">
        <v>1098</v>
      </c>
      <c r="G152" s="141" t="s">
        <v>741</v>
      </c>
      <c r="H152" s="31" t="s">
        <v>1099</v>
      </c>
      <c r="I152" s="31" t="s">
        <v>1100</v>
      </c>
      <c r="J152" s="31" t="s">
        <v>1101</v>
      </c>
      <c r="K152" s="142">
        <v>30600</v>
      </c>
      <c r="L152" s="143">
        <v>22701.65</v>
      </c>
      <c r="M152" s="99" t="s">
        <v>26</v>
      </c>
      <c r="N152" s="99" t="s">
        <v>27</v>
      </c>
      <c r="O152" s="86">
        <v>43810</v>
      </c>
      <c r="P152" s="86">
        <v>45637</v>
      </c>
      <c r="Q152" s="86" t="s">
        <v>1102</v>
      </c>
      <c r="R152" s="144">
        <f>12+12+12+12+12</f>
        <v>60</v>
      </c>
      <c r="S152" s="109" t="s">
        <v>1103</v>
      </c>
      <c r="T152" s="109" t="s">
        <v>1104</v>
      </c>
      <c r="U152" s="109" t="s">
        <v>1105</v>
      </c>
      <c r="V152" s="76" t="s">
        <v>1106</v>
      </c>
      <c r="W152" s="31"/>
    </row>
    <row r="153" spans="1:24" ht="180" x14ac:dyDescent="0.25">
      <c r="A153" s="3"/>
      <c r="B153" s="19">
        <v>141</v>
      </c>
      <c r="C153" s="20" t="s">
        <v>1107</v>
      </c>
      <c r="D153" s="24">
        <v>45278</v>
      </c>
      <c r="E153" s="20" t="s">
        <v>1108</v>
      </c>
      <c r="F153" s="20" t="s">
        <v>1109</v>
      </c>
      <c r="G153" s="67" t="s">
        <v>730</v>
      </c>
      <c r="H153" s="21" t="s">
        <v>1110</v>
      </c>
      <c r="I153" s="20" t="s">
        <v>1111</v>
      </c>
      <c r="J153" s="128" t="s">
        <v>1112</v>
      </c>
      <c r="K153" s="22">
        <v>235394.64</v>
      </c>
      <c r="L153" s="22">
        <f>254404.08</f>
        <v>254404.08</v>
      </c>
      <c r="M153" s="23" t="s">
        <v>26</v>
      </c>
      <c r="N153" s="23" t="s">
        <v>27</v>
      </c>
      <c r="O153" s="24">
        <v>45301</v>
      </c>
      <c r="P153" s="24">
        <v>45667</v>
      </c>
      <c r="Q153" s="30" t="s">
        <v>1113</v>
      </c>
      <c r="R153" s="20">
        <f>12</f>
        <v>12</v>
      </c>
      <c r="S153" s="33" t="s">
        <v>552</v>
      </c>
      <c r="T153" s="26" t="s">
        <v>1114</v>
      </c>
      <c r="U153" s="21" t="s">
        <v>1115</v>
      </c>
      <c r="V153" s="79" t="s">
        <v>1116</v>
      </c>
      <c r="W153" s="79"/>
    </row>
    <row r="154" spans="1:24" ht="60" x14ac:dyDescent="0.25">
      <c r="A154" s="3"/>
      <c r="B154" s="31">
        <v>142</v>
      </c>
      <c r="C154" s="145" t="s">
        <v>1117</v>
      </c>
      <c r="D154" s="24">
        <v>44484</v>
      </c>
      <c r="E154" s="21" t="s">
        <v>1118</v>
      </c>
      <c r="F154" s="21" t="s">
        <v>1119</v>
      </c>
      <c r="G154" s="67" t="s">
        <v>741</v>
      </c>
      <c r="H154" s="21" t="s">
        <v>1120</v>
      </c>
      <c r="I154" s="21" t="s">
        <v>1121</v>
      </c>
      <c r="J154" s="21" t="s">
        <v>1122</v>
      </c>
      <c r="K154" s="30">
        <v>140637.84</v>
      </c>
      <c r="L154" s="64">
        <v>211106.16</v>
      </c>
      <c r="M154" s="23" t="s">
        <v>26</v>
      </c>
      <c r="N154" s="23" t="s">
        <v>27</v>
      </c>
      <c r="O154" s="23">
        <v>44484</v>
      </c>
      <c r="P154" s="23">
        <v>45672</v>
      </c>
      <c r="Q154" s="30" t="s">
        <v>1123</v>
      </c>
      <c r="R154" s="20">
        <f>12+12+3+12</f>
        <v>39</v>
      </c>
      <c r="S154" s="33" t="s">
        <v>552</v>
      </c>
      <c r="T154" s="106" t="s">
        <v>1124</v>
      </c>
      <c r="U154" s="21" t="s">
        <v>1125</v>
      </c>
      <c r="V154" s="79"/>
      <c r="W154" s="79"/>
    </row>
    <row r="155" spans="1:24" ht="45" x14ac:dyDescent="0.25">
      <c r="A155" s="3"/>
      <c r="B155" s="19">
        <v>143</v>
      </c>
      <c r="C155" s="20" t="s">
        <v>1126</v>
      </c>
      <c r="D155" s="24">
        <v>43850</v>
      </c>
      <c r="E155" s="20" t="s">
        <v>1127</v>
      </c>
      <c r="F155" s="20" t="s">
        <v>1128</v>
      </c>
      <c r="G155" s="27" t="s">
        <v>741</v>
      </c>
      <c r="H155" s="146" t="s">
        <v>1129</v>
      </c>
      <c r="I155" s="21" t="s">
        <v>1130</v>
      </c>
      <c r="J155" s="146" t="s">
        <v>1131</v>
      </c>
      <c r="K155" s="22">
        <v>5200</v>
      </c>
      <c r="L155" s="58">
        <v>5411.62</v>
      </c>
      <c r="M155" s="23" t="s">
        <v>26</v>
      </c>
      <c r="N155" s="23" t="s">
        <v>27</v>
      </c>
      <c r="O155" s="86">
        <v>43864</v>
      </c>
      <c r="P155" s="104">
        <v>45691</v>
      </c>
      <c r="Q155" s="24" t="s">
        <v>227</v>
      </c>
      <c r="R155" s="105">
        <f>12+12+12+12+12</f>
        <v>60</v>
      </c>
      <c r="S155" s="33" t="s">
        <v>543</v>
      </c>
      <c r="T155" s="26" t="s">
        <v>1132</v>
      </c>
      <c r="U155" s="21" t="s">
        <v>1084</v>
      </c>
      <c r="V155" s="76"/>
      <c r="W155" s="79"/>
    </row>
    <row r="156" spans="1:24" ht="135" x14ac:dyDescent="0.25">
      <c r="A156" s="3"/>
      <c r="B156" s="48">
        <v>144</v>
      </c>
      <c r="C156" s="108" t="s">
        <v>1133</v>
      </c>
      <c r="D156" s="24">
        <v>45441</v>
      </c>
      <c r="E156" s="20" t="s">
        <v>1134</v>
      </c>
      <c r="F156" s="20" t="s">
        <v>1135</v>
      </c>
      <c r="G156" s="20" t="s">
        <v>741</v>
      </c>
      <c r="H156" s="21" t="s">
        <v>1136</v>
      </c>
      <c r="I156" s="21" t="s">
        <v>1137</v>
      </c>
      <c r="J156" s="21" t="s">
        <v>1138</v>
      </c>
      <c r="K156" s="22">
        <v>27100</v>
      </c>
      <c r="L156" s="22"/>
      <c r="M156" s="23" t="s">
        <v>654</v>
      </c>
      <c r="N156" s="23" t="s">
        <v>27</v>
      </c>
      <c r="O156" s="118">
        <v>45444</v>
      </c>
      <c r="P156" s="111">
        <v>45809</v>
      </c>
      <c r="Q156" s="22" t="s">
        <v>233</v>
      </c>
      <c r="R156" s="20">
        <f>12</f>
        <v>12</v>
      </c>
      <c r="S156" s="20" t="s">
        <v>571</v>
      </c>
      <c r="T156" s="147" t="s">
        <v>1139</v>
      </c>
      <c r="U156" s="26" t="s">
        <v>1140</v>
      </c>
      <c r="V156" s="30" t="s">
        <v>1141</v>
      </c>
      <c r="W156" s="77"/>
    </row>
    <row r="157" spans="1:24" ht="210" x14ac:dyDescent="0.25">
      <c r="A157" s="3"/>
      <c r="B157" s="19">
        <v>145</v>
      </c>
      <c r="C157" s="20" t="s">
        <v>1142</v>
      </c>
      <c r="D157" s="24">
        <v>43146</v>
      </c>
      <c r="E157" s="20" t="s">
        <v>1143</v>
      </c>
      <c r="F157" s="20" t="s">
        <v>1144</v>
      </c>
      <c r="G157" s="27" t="s">
        <v>741</v>
      </c>
      <c r="H157" s="146" t="s">
        <v>1145</v>
      </c>
      <c r="I157" s="21" t="s">
        <v>1146</v>
      </c>
      <c r="J157" s="146" t="s">
        <v>1147</v>
      </c>
      <c r="K157" s="22">
        <v>9360</v>
      </c>
      <c r="L157" s="58">
        <f>(590*12)+ (290*12)</f>
        <v>10560</v>
      </c>
      <c r="M157" s="23" t="s">
        <v>654</v>
      </c>
      <c r="N157" s="118" t="s">
        <v>27</v>
      </c>
      <c r="O157" s="118">
        <v>43146</v>
      </c>
      <c r="P157" s="104">
        <v>45703</v>
      </c>
      <c r="Q157" s="22" t="s">
        <v>1148</v>
      </c>
      <c r="R157" s="105">
        <f>12+12+12+12+12+12+6+6</f>
        <v>84</v>
      </c>
      <c r="S157" s="33" t="s">
        <v>656</v>
      </c>
      <c r="T157" s="106" t="s">
        <v>1149</v>
      </c>
      <c r="U157" s="21" t="s">
        <v>1150</v>
      </c>
      <c r="V157" s="76" t="s">
        <v>1151</v>
      </c>
      <c r="W157" s="79" t="s">
        <v>1152</v>
      </c>
    </row>
    <row r="158" spans="1:24" ht="150" x14ac:dyDescent="0.25">
      <c r="A158" s="3"/>
      <c r="B158" s="19">
        <v>146</v>
      </c>
      <c r="C158" s="20" t="s">
        <v>1153</v>
      </c>
      <c r="D158" s="24">
        <v>43857</v>
      </c>
      <c r="E158" s="27" t="s">
        <v>1154</v>
      </c>
      <c r="F158" s="27" t="s">
        <v>1155</v>
      </c>
      <c r="G158" s="27" t="s">
        <v>741</v>
      </c>
      <c r="H158" s="102" t="s">
        <v>1156</v>
      </c>
      <c r="I158" s="21" t="s">
        <v>1157</v>
      </c>
      <c r="J158" s="102" t="s">
        <v>1158</v>
      </c>
      <c r="K158" s="22">
        <v>3900</v>
      </c>
      <c r="L158" s="58">
        <v>4117.2</v>
      </c>
      <c r="M158" s="23" t="s">
        <v>26</v>
      </c>
      <c r="N158" s="23" t="s">
        <v>27</v>
      </c>
      <c r="O158" s="24">
        <v>43892</v>
      </c>
      <c r="P158" s="121">
        <v>45718</v>
      </c>
      <c r="Q158" s="24" t="s">
        <v>227</v>
      </c>
      <c r="R158" s="100">
        <f>12+12+12+12+12</f>
        <v>60</v>
      </c>
      <c r="S158" s="26" t="s">
        <v>1159</v>
      </c>
      <c r="T158" s="106" t="s">
        <v>1160</v>
      </c>
      <c r="U158" s="21" t="s">
        <v>1161</v>
      </c>
      <c r="V158" s="79" t="s">
        <v>1162</v>
      </c>
      <c r="W158" s="77"/>
    </row>
    <row r="159" spans="1:24" ht="90" x14ac:dyDescent="0.25">
      <c r="A159" s="3"/>
      <c r="B159" s="19">
        <v>147</v>
      </c>
      <c r="C159" s="20">
        <v>9912526306</v>
      </c>
      <c r="D159" s="24">
        <v>45001</v>
      </c>
      <c r="E159" s="20" t="s">
        <v>1163</v>
      </c>
      <c r="F159" s="67" t="s">
        <v>1164</v>
      </c>
      <c r="G159" s="27" t="s">
        <v>741</v>
      </c>
      <c r="H159" s="146" t="s">
        <v>1165</v>
      </c>
      <c r="I159" s="20" t="s">
        <v>1166</v>
      </c>
      <c r="J159" s="146" t="s">
        <v>1167</v>
      </c>
      <c r="K159" s="22">
        <v>645000</v>
      </c>
      <c r="L159" s="22">
        <f>483750</f>
        <v>483750</v>
      </c>
      <c r="M159" s="23" t="s">
        <v>1168</v>
      </c>
      <c r="N159" s="111" t="s">
        <v>175</v>
      </c>
      <c r="O159" s="118">
        <v>44271</v>
      </c>
      <c r="P159" s="148">
        <v>45732</v>
      </c>
      <c r="Q159" s="23" t="s">
        <v>1169</v>
      </c>
      <c r="R159" s="105">
        <f>12+12+12+12</f>
        <v>48</v>
      </c>
      <c r="S159" s="33" t="s">
        <v>552</v>
      </c>
      <c r="T159" s="106" t="s">
        <v>1170</v>
      </c>
      <c r="U159" s="21" t="s">
        <v>1171</v>
      </c>
      <c r="V159" s="79" t="s">
        <v>1172</v>
      </c>
      <c r="W159" s="77"/>
    </row>
    <row r="160" spans="1:24" ht="15.75" customHeight="1" x14ac:dyDescent="0.25">
      <c r="A160" s="3"/>
      <c r="B160" s="3"/>
      <c r="C160" s="3"/>
      <c r="D160" s="3"/>
      <c r="E160" s="3"/>
      <c r="M160" s="4"/>
      <c r="S160" s="5"/>
      <c r="T160" s="5"/>
      <c r="U160" s="5"/>
      <c r="V160" s="5"/>
      <c r="W160" s="5"/>
    </row>
    <row r="161" spans="1:23" ht="15.75" customHeight="1" x14ac:dyDescent="0.25">
      <c r="A161" s="3"/>
      <c r="B161" s="3"/>
      <c r="C161" s="3"/>
      <c r="D161" s="3"/>
      <c r="E161" s="3"/>
      <c r="M161" s="4"/>
      <c r="S161" s="5"/>
      <c r="T161" s="5"/>
      <c r="U161" s="5"/>
      <c r="V161" s="5"/>
      <c r="W161" s="5"/>
    </row>
    <row r="162" spans="1:23" ht="15.75" customHeight="1" x14ac:dyDescent="0.25">
      <c r="A162" s="3"/>
      <c r="B162" s="3"/>
      <c r="C162" s="3"/>
      <c r="D162" s="3"/>
      <c r="E162" s="3"/>
      <c r="M162" s="4"/>
      <c r="S162" s="5"/>
      <c r="T162" s="5"/>
      <c r="U162" s="5"/>
      <c r="V162" s="5"/>
      <c r="W162" s="5"/>
    </row>
    <row r="163" spans="1:23" ht="15.75" customHeight="1" x14ac:dyDescent="0.25">
      <c r="A163" s="3"/>
      <c r="B163" s="3"/>
      <c r="C163" s="3"/>
      <c r="D163" s="3"/>
      <c r="E163" s="3"/>
      <c r="M163" s="4"/>
      <c r="S163" s="5"/>
      <c r="T163" s="5"/>
      <c r="U163" s="5"/>
      <c r="V163" s="5"/>
      <c r="W163" s="5"/>
    </row>
    <row r="164" spans="1:23" ht="15.75" customHeight="1" x14ac:dyDescent="0.25">
      <c r="A164" s="3"/>
      <c r="B164" s="3"/>
      <c r="C164" s="3"/>
      <c r="D164" s="3"/>
      <c r="E164" s="3"/>
      <c r="M164" s="4"/>
      <c r="S164" s="5"/>
      <c r="T164" s="5"/>
      <c r="U164" s="5"/>
      <c r="V164" s="5"/>
      <c r="W164" s="5"/>
    </row>
    <row r="165" spans="1:23" ht="15.75" customHeight="1" x14ac:dyDescent="0.25">
      <c r="A165" s="3"/>
      <c r="B165" s="3"/>
      <c r="C165" s="3"/>
      <c r="D165" s="3"/>
      <c r="E165" s="3"/>
      <c r="M165" s="4"/>
      <c r="S165" s="5"/>
      <c r="T165" s="5"/>
      <c r="U165" s="5"/>
      <c r="V165" s="5"/>
      <c r="W165" s="5"/>
    </row>
    <row r="166" spans="1:23" ht="15.75" customHeight="1" x14ac:dyDescent="0.25">
      <c r="A166" s="3"/>
      <c r="B166" s="3"/>
      <c r="C166" s="3"/>
      <c r="D166" s="3"/>
      <c r="E166" s="3"/>
      <c r="M166" s="4"/>
      <c r="S166" s="5"/>
      <c r="T166" s="5"/>
      <c r="U166" s="5"/>
      <c r="V166" s="5"/>
      <c r="W166" s="5"/>
    </row>
    <row r="167" spans="1:23" ht="15.75" customHeight="1" x14ac:dyDescent="0.25">
      <c r="A167" s="3"/>
      <c r="B167" s="3"/>
      <c r="C167" s="3"/>
      <c r="D167" s="3"/>
      <c r="E167" s="3"/>
      <c r="M167" s="4"/>
      <c r="S167" s="5"/>
      <c r="T167" s="5"/>
      <c r="U167" s="5"/>
      <c r="V167" s="5"/>
      <c r="W167" s="5"/>
    </row>
    <row r="168" spans="1:23" ht="15.75" customHeight="1" x14ac:dyDescent="0.25">
      <c r="A168" s="3"/>
      <c r="B168" s="3"/>
      <c r="C168" s="3"/>
      <c r="D168" s="3"/>
      <c r="E168" s="3"/>
      <c r="M168" s="4"/>
      <c r="S168" s="5"/>
      <c r="T168" s="5"/>
      <c r="U168" s="5"/>
      <c r="V168" s="5"/>
      <c r="W168" s="5"/>
    </row>
    <row r="169" spans="1:23" ht="15.75" customHeight="1" x14ac:dyDescent="0.25">
      <c r="A169" s="3"/>
      <c r="B169" s="3"/>
      <c r="C169" s="3"/>
      <c r="D169" s="3"/>
      <c r="E169" s="3"/>
      <c r="M169" s="4"/>
      <c r="S169" s="5"/>
      <c r="T169" s="5"/>
      <c r="U169" s="5"/>
      <c r="V169" s="5"/>
      <c r="W169" s="5"/>
    </row>
    <row r="170" spans="1:23" ht="15.75" customHeight="1" x14ac:dyDescent="0.25">
      <c r="A170" s="3"/>
      <c r="B170" s="3"/>
      <c r="C170" s="3"/>
      <c r="D170" s="3"/>
      <c r="E170" s="3"/>
      <c r="M170" s="4"/>
      <c r="S170" s="5"/>
      <c r="T170" s="5"/>
      <c r="U170" s="5"/>
      <c r="V170" s="5"/>
      <c r="W170" s="5"/>
    </row>
    <row r="171" spans="1:23" ht="15.75" customHeight="1" x14ac:dyDescent="0.25">
      <c r="A171" s="3"/>
      <c r="B171" s="3"/>
      <c r="C171" s="3"/>
      <c r="D171" s="3"/>
      <c r="E171" s="3"/>
      <c r="M171" s="4"/>
      <c r="S171" s="5"/>
      <c r="T171" s="5"/>
      <c r="U171" s="5"/>
      <c r="V171" s="5"/>
      <c r="W171" s="5"/>
    </row>
    <row r="172" spans="1:23" ht="15.75" customHeight="1" x14ac:dyDescent="0.25">
      <c r="A172" s="3"/>
      <c r="B172" s="3"/>
      <c r="C172" s="3"/>
      <c r="D172" s="3"/>
      <c r="E172" s="3"/>
      <c r="M172" s="4"/>
      <c r="S172" s="5"/>
      <c r="T172" s="5"/>
      <c r="U172" s="5"/>
      <c r="V172" s="5"/>
      <c r="W172" s="5"/>
    </row>
    <row r="173" spans="1:23" ht="15.75" customHeight="1" x14ac:dyDescent="0.25">
      <c r="A173" s="3"/>
      <c r="B173" s="3"/>
      <c r="C173" s="3"/>
      <c r="D173" s="3"/>
      <c r="E173" s="3"/>
      <c r="M173" s="4"/>
      <c r="S173" s="5"/>
      <c r="T173" s="5"/>
      <c r="U173" s="5"/>
      <c r="V173" s="5"/>
      <c r="W173" s="5"/>
    </row>
    <row r="174" spans="1:23" ht="15.75" customHeight="1" x14ac:dyDescent="0.25">
      <c r="A174" s="3"/>
      <c r="B174" s="3"/>
      <c r="C174" s="3"/>
      <c r="D174" s="3"/>
      <c r="E174" s="3"/>
      <c r="M174" s="4"/>
      <c r="S174" s="5"/>
      <c r="T174" s="5"/>
      <c r="U174" s="5"/>
      <c r="V174" s="5"/>
      <c r="W174" s="5"/>
    </row>
    <row r="175" spans="1:23" ht="15.75" customHeight="1" x14ac:dyDescent="0.25">
      <c r="A175" s="3"/>
      <c r="B175" s="3"/>
      <c r="C175" s="3"/>
      <c r="D175" s="3"/>
      <c r="E175" s="3"/>
      <c r="M175" s="4"/>
      <c r="S175" s="5"/>
      <c r="T175" s="5"/>
      <c r="U175" s="5"/>
      <c r="V175" s="5"/>
      <c r="W175" s="5"/>
    </row>
    <row r="176" spans="1:23" ht="15.75" customHeight="1" x14ac:dyDescent="0.25">
      <c r="A176" s="3"/>
      <c r="B176" s="3"/>
      <c r="C176" s="3"/>
      <c r="D176" s="3"/>
      <c r="E176" s="3"/>
      <c r="M176" s="4"/>
      <c r="S176" s="5"/>
      <c r="T176" s="5"/>
      <c r="U176" s="5"/>
      <c r="V176" s="5"/>
      <c r="W176" s="5"/>
    </row>
    <row r="177" spans="1:23" ht="15.75" customHeight="1" x14ac:dyDescent="0.25">
      <c r="A177" s="3"/>
      <c r="B177" s="3"/>
      <c r="C177" s="3"/>
      <c r="D177" s="3"/>
      <c r="E177" s="3"/>
      <c r="M177" s="4"/>
      <c r="S177" s="5"/>
      <c r="T177" s="5"/>
      <c r="U177" s="5"/>
      <c r="V177" s="5"/>
      <c r="W177" s="5"/>
    </row>
    <row r="178" spans="1:23" ht="15.75" customHeight="1" x14ac:dyDescent="0.25">
      <c r="A178" s="3"/>
      <c r="B178" s="3"/>
      <c r="C178" s="3"/>
      <c r="D178" s="3"/>
      <c r="E178" s="3"/>
      <c r="M178" s="4"/>
      <c r="S178" s="5"/>
      <c r="T178" s="5"/>
      <c r="U178" s="5"/>
      <c r="V178" s="5"/>
      <c r="W178" s="5"/>
    </row>
    <row r="179" spans="1:23" ht="15.75" customHeight="1" x14ac:dyDescent="0.25">
      <c r="A179" s="3"/>
      <c r="B179" s="3"/>
      <c r="C179" s="3"/>
      <c r="D179" s="3"/>
      <c r="E179" s="3"/>
      <c r="M179" s="4"/>
      <c r="S179" s="5"/>
      <c r="T179" s="5"/>
      <c r="U179" s="5"/>
      <c r="V179" s="5"/>
      <c r="W179" s="5"/>
    </row>
    <row r="180" spans="1:23" ht="15.75" customHeight="1" x14ac:dyDescent="0.25">
      <c r="A180" s="3"/>
      <c r="B180" s="3"/>
      <c r="C180" s="3"/>
      <c r="D180" s="3"/>
      <c r="E180" s="3"/>
      <c r="M180" s="4"/>
      <c r="S180" s="5"/>
      <c r="T180" s="5"/>
      <c r="U180" s="5"/>
      <c r="V180" s="5"/>
      <c r="W180" s="5"/>
    </row>
    <row r="181" spans="1:23" ht="15.75" customHeight="1" x14ac:dyDescent="0.25">
      <c r="A181" s="3"/>
      <c r="B181" s="3"/>
      <c r="C181" s="3"/>
      <c r="D181" s="3"/>
      <c r="E181" s="3"/>
      <c r="M181" s="4"/>
      <c r="S181" s="5"/>
      <c r="T181" s="5"/>
      <c r="U181" s="5"/>
      <c r="V181" s="5"/>
      <c r="W181" s="5"/>
    </row>
    <row r="182" spans="1:23" ht="15.75" customHeight="1" x14ac:dyDescent="0.25">
      <c r="A182" s="3"/>
      <c r="B182" s="3"/>
      <c r="C182" s="3"/>
      <c r="D182" s="3"/>
      <c r="E182" s="3"/>
      <c r="M182" s="4"/>
      <c r="S182" s="5"/>
      <c r="T182" s="5"/>
      <c r="U182" s="5"/>
      <c r="V182" s="5"/>
      <c r="W182" s="5"/>
    </row>
    <row r="183" spans="1:23" ht="15.75" customHeight="1" x14ac:dyDescent="0.25">
      <c r="A183" s="3"/>
      <c r="B183" s="3"/>
      <c r="C183" s="3"/>
      <c r="D183" s="3"/>
      <c r="E183" s="3"/>
      <c r="M183" s="4"/>
      <c r="S183" s="5"/>
      <c r="T183" s="5"/>
      <c r="U183" s="5"/>
      <c r="V183" s="5"/>
      <c r="W183" s="5"/>
    </row>
    <row r="184" spans="1:23" ht="15.75" customHeight="1" x14ac:dyDescent="0.25">
      <c r="A184" s="3"/>
      <c r="B184" s="3"/>
      <c r="C184" s="3"/>
      <c r="D184" s="3"/>
      <c r="E184" s="3"/>
      <c r="M184" s="4"/>
      <c r="S184" s="5"/>
      <c r="T184" s="5"/>
      <c r="U184" s="5"/>
      <c r="V184" s="5"/>
      <c r="W184" s="5"/>
    </row>
    <row r="185" spans="1:23" ht="15.75" customHeight="1" x14ac:dyDescent="0.25">
      <c r="A185" s="3"/>
      <c r="B185" s="3"/>
      <c r="C185" s="3"/>
      <c r="D185" s="3"/>
      <c r="E185" s="3"/>
      <c r="M185" s="4"/>
      <c r="S185" s="5"/>
      <c r="T185" s="5"/>
      <c r="U185" s="5"/>
      <c r="V185" s="5"/>
      <c r="W185" s="5"/>
    </row>
    <row r="186" spans="1:23" ht="15.75" customHeight="1" x14ac:dyDescent="0.25">
      <c r="A186" s="3"/>
      <c r="B186" s="3"/>
      <c r="C186" s="3"/>
      <c r="D186" s="3"/>
      <c r="E186" s="3"/>
      <c r="M186" s="4"/>
      <c r="S186" s="5"/>
      <c r="T186" s="5"/>
      <c r="U186" s="5"/>
      <c r="V186" s="5"/>
      <c r="W186" s="5"/>
    </row>
    <row r="187" spans="1:23" ht="15.75" customHeight="1" x14ac:dyDescent="0.25">
      <c r="A187" s="3"/>
      <c r="B187" s="3"/>
      <c r="C187" s="3"/>
      <c r="D187" s="3"/>
      <c r="E187" s="3"/>
      <c r="M187" s="4"/>
      <c r="S187" s="5"/>
      <c r="T187" s="5"/>
      <c r="U187" s="5"/>
      <c r="V187" s="5"/>
      <c r="W187" s="5"/>
    </row>
    <row r="188" spans="1:23" ht="15.75" customHeight="1" x14ac:dyDescent="0.25">
      <c r="A188" s="3"/>
      <c r="B188" s="3"/>
      <c r="C188" s="3"/>
      <c r="D188" s="3"/>
      <c r="E188" s="3"/>
      <c r="M188" s="4"/>
      <c r="S188" s="5"/>
      <c r="T188" s="5"/>
      <c r="U188" s="5"/>
      <c r="V188" s="5"/>
      <c r="W188" s="5"/>
    </row>
    <row r="189" spans="1:23" ht="15.75" customHeight="1" x14ac:dyDescent="0.25">
      <c r="A189" s="3"/>
      <c r="B189" s="3"/>
      <c r="C189" s="3"/>
      <c r="D189" s="3"/>
      <c r="E189" s="3"/>
      <c r="M189" s="4"/>
      <c r="S189" s="5"/>
      <c r="T189" s="5"/>
      <c r="U189" s="5"/>
      <c r="V189" s="5"/>
      <c r="W189" s="5"/>
    </row>
    <row r="190" spans="1:23" ht="15.75" customHeight="1" x14ac:dyDescent="0.25">
      <c r="A190" s="3"/>
      <c r="B190" s="3"/>
      <c r="C190" s="3"/>
      <c r="D190" s="3"/>
      <c r="E190" s="3"/>
      <c r="M190" s="4"/>
      <c r="S190" s="5"/>
      <c r="T190" s="5"/>
      <c r="U190" s="5"/>
      <c r="V190" s="5"/>
      <c r="W190" s="5"/>
    </row>
    <row r="191" spans="1:23" ht="15.75" customHeight="1" x14ac:dyDescent="0.25">
      <c r="A191" s="3"/>
      <c r="B191" s="3"/>
      <c r="C191" s="3"/>
      <c r="D191" s="3"/>
      <c r="E191" s="3"/>
      <c r="M191" s="4"/>
      <c r="S191" s="5"/>
      <c r="T191" s="5"/>
      <c r="U191" s="5"/>
      <c r="V191" s="5"/>
      <c r="W191" s="5"/>
    </row>
    <row r="192" spans="1:23" ht="15.75" customHeight="1" x14ac:dyDescent="0.25">
      <c r="A192" s="3"/>
      <c r="B192" s="3"/>
      <c r="C192" s="3"/>
      <c r="D192" s="3"/>
      <c r="E192" s="3"/>
      <c r="M192" s="4"/>
      <c r="S192" s="5"/>
      <c r="T192" s="5"/>
      <c r="U192" s="5"/>
      <c r="V192" s="5"/>
      <c r="W192" s="5"/>
    </row>
    <row r="193" spans="1:23" ht="15.75" customHeight="1" x14ac:dyDescent="0.25">
      <c r="A193" s="3"/>
      <c r="B193" s="3"/>
      <c r="C193" s="3"/>
      <c r="D193" s="3"/>
      <c r="E193" s="3"/>
      <c r="M193" s="4"/>
      <c r="S193" s="5"/>
      <c r="T193" s="5"/>
      <c r="U193" s="5"/>
      <c r="V193" s="5"/>
      <c r="W193" s="5"/>
    </row>
    <row r="194" spans="1:23" ht="15.75" customHeight="1" x14ac:dyDescent="0.25">
      <c r="A194" s="3"/>
      <c r="B194" s="3"/>
      <c r="C194" s="3"/>
      <c r="D194" s="3"/>
      <c r="E194" s="3"/>
      <c r="M194" s="4"/>
      <c r="S194" s="5"/>
      <c r="T194" s="5"/>
      <c r="U194" s="5"/>
      <c r="V194" s="5"/>
      <c r="W194" s="5"/>
    </row>
    <row r="195" spans="1:23" ht="15.75" customHeight="1" x14ac:dyDescent="0.25">
      <c r="A195" s="3"/>
      <c r="B195" s="3"/>
      <c r="C195" s="3"/>
      <c r="D195" s="3"/>
      <c r="E195" s="3"/>
      <c r="M195" s="4"/>
      <c r="S195" s="5"/>
      <c r="T195" s="5"/>
      <c r="U195" s="5"/>
      <c r="V195" s="5"/>
      <c r="W195" s="5"/>
    </row>
    <row r="196" spans="1:23" ht="15.75" customHeight="1" x14ac:dyDescent="0.25">
      <c r="A196" s="3"/>
      <c r="B196" s="3"/>
      <c r="C196" s="3"/>
      <c r="D196" s="3"/>
      <c r="E196" s="3"/>
      <c r="M196" s="4"/>
      <c r="S196" s="5"/>
      <c r="T196" s="5"/>
      <c r="U196" s="5"/>
      <c r="V196" s="5"/>
      <c r="W196" s="5"/>
    </row>
    <row r="197" spans="1:23" ht="15.75" customHeight="1" x14ac:dyDescent="0.25">
      <c r="A197" s="3"/>
      <c r="B197" s="3"/>
      <c r="C197" s="3"/>
      <c r="D197" s="3"/>
      <c r="E197" s="3"/>
      <c r="M197" s="4"/>
      <c r="S197" s="5"/>
      <c r="T197" s="5"/>
      <c r="U197" s="5"/>
      <c r="V197" s="5"/>
      <c r="W197" s="5"/>
    </row>
    <row r="198" spans="1:23" ht="15.75" customHeight="1" x14ac:dyDescent="0.25">
      <c r="A198" s="3"/>
      <c r="B198" s="3"/>
      <c r="C198" s="3"/>
      <c r="D198" s="3"/>
      <c r="E198" s="3"/>
      <c r="M198" s="4"/>
      <c r="S198" s="5"/>
      <c r="T198" s="5"/>
      <c r="U198" s="5"/>
      <c r="V198" s="5"/>
      <c r="W198" s="5"/>
    </row>
    <row r="199" spans="1:23" ht="15.75" customHeight="1" x14ac:dyDescent="0.25">
      <c r="A199" s="3"/>
      <c r="B199" s="3"/>
      <c r="C199" s="3"/>
      <c r="D199" s="3"/>
      <c r="E199" s="3"/>
      <c r="M199" s="4"/>
      <c r="S199" s="5"/>
      <c r="T199" s="5"/>
      <c r="U199" s="5"/>
      <c r="V199" s="5"/>
      <c r="W199" s="5"/>
    </row>
    <row r="200" spans="1:23" ht="15.75" customHeight="1" x14ac:dyDescent="0.25">
      <c r="A200" s="3"/>
      <c r="B200" s="3"/>
      <c r="C200" s="3"/>
      <c r="D200" s="3"/>
      <c r="E200" s="3"/>
      <c r="M200" s="4"/>
      <c r="S200" s="5"/>
      <c r="T200" s="5"/>
      <c r="U200" s="5"/>
      <c r="V200" s="5"/>
      <c r="W200" s="5"/>
    </row>
    <row r="201" spans="1:23" ht="15.75" customHeight="1" x14ac:dyDescent="0.25">
      <c r="A201" s="3"/>
      <c r="B201" s="3"/>
      <c r="C201" s="3"/>
      <c r="D201" s="3"/>
      <c r="E201" s="3"/>
      <c r="M201" s="4"/>
      <c r="S201" s="5"/>
      <c r="T201" s="5"/>
      <c r="U201" s="5"/>
      <c r="V201" s="5"/>
      <c r="W201" s="5"/>
    </row>
    <row r="202" spans="1:23" ht="15.75" customHeight="1" x14ac:dyDescent="0.25">
      <c r="A202" s="3"/>
      <c r="B202" s="3"/>
      <c r="C202" s="3"/>
      <c r="D202" s="3"/>
      <c r="E202" s="3"/>
      <c r="M202" s="4"/>
      <c r="S202" s="5"/>
      <c r="T202" s="5"/>
      <c r="U202" s="5"/>
      <c r="V202" s="5"/>
      <c r="W202" s="5"/>
    </row>
    <row r="203" spans="1:23" ht="15.75" customHeight="1" x14ac:dyDescent="0.25">
      <c r="A203" s="3"/>
      <c r="B203" s="3"/>
      <c r="C203" s="3"/>
      <c r="D203" s="3"/>
      <c r="E203" s="3"/>
      <c r="M203" s="4"/>
      <c r="S203" s="5"/>
      <c r="T203" s="5"/>
      <c r="U203" s="5"/>
      <c r="V203" s="5"/>
      <c r="W203" s="5"/>
    </row>
    <row r="204" spans="1:23" ht="15.75" customHeight="1" x14ac:dyDescent="0.25">
      <c r="A204" s="3"/>
      <c r="B204" s="3"/>
      <c r="C204" s="3"/>
      <c r="D204" s="3"/>
      <c r="E204" s="3"/>
      <c r="M204" s="4"/>
      <c r="S204" s="5"/>
      <c r="T204" s="5"/>
      <c r="U204" s="5"/>
      <c r="V204" s="5"/>
      <c r="W204" s="5"/>
    </row>
    <row r="205" spans="1:23" ht="15.75" customHeight="1" x14ac:dyDescent="0.25">
      <c r="A205" s="3"/>
      <c r="B205" s="3"/>
      <c r="C205" s="3"/>
      <c r="D205" s="3"/>
      <c r="E205" s="3"/>
      <c r="M205" s="4"/>
      <c r="S205" s="5"/>
      <c r="T205" s="5"/>
      <c r="U205" s="5"/>
      <c r="V205" s="5"/>
      <c r="W205" s="5"/>
    </row>
    <row r="206" spans="1:23" ht="15.75" customHeight="1" x14ac:dyDescent="0.25">
      <c r="A206" s="3"/>
      <c r="B206" s="3"/>
      <c r="C206" s="3"/>
      <c r="D206" s="3"/>
      <c r="E206" s="3"/>
      <c r="M206" s="4"/>
      <c r="S206" s="5"/>
      <c r="T206" s="5"/>
      <c r="U206" s="5"/>
      <c r="V206" s="5"/>
      <c r="W206" s="5"/>
    </row>
    <row r="207" spans="1:23" ht="15.75" customHeight="1" x14ac:dyDescent="0.25">
      <c r="A207" s="3"/>
      <c r="B207" s="3"/>
      <c r="C207" s="3"/>
      <c r="D207" s="3"/>
      <c r="E207" s="3"/>
      <c r="M207" s="4"/>
      <c r="S207" s="5"/>
      <c r="T207" s="5"/>
      <c r="U207" s="5"/>
      <c r="V207" s="5"/>
      <c r="W207" s="5"/>
    </row>
    <row r="208" spans="1:23" ht="15.75" customHeight="1" x14ac:dyDescent="0.25">
      <c r="A208" s="3"/>
      <c r="B208" s="3"/>
      <c r="C208" s="3"/>
      <c r="D208" s="3"/>
      <c r="E208" s="3"/>
      <c r="M208" s="4"/>
      <c r="S208" s="5"/>
      <c r="T208" s="5"/>
      <c r="U208" s="5"/>
      <c r="V208" s="5"/>
      <c r="W208" s="5"/>
    </row>
    <row r="209" spans="1:23" ht="15.75" customHeight="1" x14ac:dyDescent="0.25">
      <c r="A209" s="3"/>
      <c r="B209" s="3"/>
      <c r="C209" s="3"/>
      <c r="D209" s="3"/>
      <c r="E209" s="3"/>
      <c r="M209" s="4"/>
      <c r="S209" s="5"/>
      <c r="T209" s="5"/>
      <c r="U209" s="5"/>
      <c r="V209" s="5"/>
      <c r="W209" s="5"/>
    </row>
    <row r="210" spans="1:23" ht="15.75" customHeight="1" x14ac:dyDescent="0.25">
      <c r="A210" s="3"/>
      <c r="B210" s="3"/>
      <c r="C210" s="3"/>
      <c r="D210" s="3"/>
      <c r="E210" s="3"/>
      <c r="M210" s="4"/>
      <c r="S210" s="5"/>
      <c r="T210" s="5"/>
      <c r="U210" s="5"/>
      <c r="V210" s="5"/>
      <c r="W210" s="5"/>
    </row>
    <row r="211" spans="1:23" ht="15.75" customHeight="1" x14ac:dyDescent="0.25">
      <c r="A211" s="3"/>
      <c r="B211" s="3"/>
      <c r="C211" s="3"/>
      <c r="D211" s="3"/>
      <c r="E211" s="3"/>
      <c r="M211" s="4"/>
      <c r="S211" s="5"/>
      <c r="T211" s="5"/>
      <c r="U211" s="5"/>
      <c r="V211" s="5"/>
      <c r="W211" s="5"/>
    </row>
    <row r="212" spans="1:23" ht="15.75" customHeight="1" x14ac:dyDescent="0.25">
      <c r="A212" s="3"/>
      <c r="B212" s="3"/>
      <c r="C212" s="3"/>
      <c r="D212" s="3"/>
      <c r="E212" s="3"/>
      <c r="M212" s="4"/>
      <c r="S212" s="5"/>
      <c r="T212" s="5"/>
      <c r="U212" s="5"/>
      <c r="V212" s="5"/>
      <c r="W212" s="5"/>
    </row>
    <row r="213" spans="1:23" ht="15.75" customHeight="1" x14ac:dyDescent="0.25">
      <c r="A213" s="3"/>
      <c r="B213" s="3"/>
      <c r="C213" s="3"/>
      <c r="D213" s="3"/>
      <c r="E213" s="3"/>
      <c r="M213" s="4"/>
      <c r="S213" s="5"/>
      <c r="T213" s="5"/>
      <c r="U213" s="5"/>
      <c r="V213" s="5"/>
      <c r="W213" s="5"/>
    </row>
    <row r="214" spans="1:23" ht="15.75" customHeight="1" x14ac:dyDescent="0.25">
      <c r="A214" s="3"/>
      <c r="B214" s="3"/>
      <c r="C214" s="3"/>
      <c r="D214" s="3"/>
      <c r="E214" s="3"/>
      <c r="M214" s="4"/>
      <c r="S214" s="5"/>
      <c r="T214" s="5"/>
      <c r="U214" s="5"/>
      <c r="V214" s="5"/>
      <c r="W214" s="5"/>
    </row>
    <row r="215" spans="1:23" ht="15.75" customHeight="1" x14ac:dyDescent="0.25">
      <c r="A215" s="3"/>
      <c r="B215" s="3"/>
      <c r="C215" s="3"/>
      <c r="D215" s="3"/>
      <c r="E215" s="3"/>
      <c r="M215" s="4"/>
      <c r="S215" s="5"/>
      <c r="T215" s="5"/>
      <c r="U215" s="5"/>
      <c r="V215" s="5"/>
      <c r="W215" s="5"/>
    </row>
    <row r="216" spans="1:23" ht="15.75" customHeight="1" x14ac:dyDescent="0.25">
      <c r="A216" s="3"/>
      <c r="B216" s="3"/>
      <c r="C216" s="3"/>
      <c r="D216" s="3"/>
      <c r="E216" s="3"/>
      <c r="M216" s="4"/>
      <c r="S216" s="5"/>
      <c r="T216" s="5"/>
      <c r="U216" s="5"/>
      <c r="V216" s="5"/>
      <c r="W216" s="5"/>
    </row>
    <row r="217" spans="1:23" ht="15.75" customHeight="1" x14ac:dyDescent="0.25">
      <c r="A217" s="3"/>
      <c r="B217" s="3"/>
      <c r="C217" s="3"/>
      <c r="D217" s="3"/>
      <c r="E217" s="3"/>
      <c r="M217" s="4"/>
      <c r="S217" s="5"/>
      <c r="T217" s="5"/>
      <c r="U217" s="5"/>
      <c r="V217" s="5"/>
      <c r="W217" s="5"/>
    </row>
    <row r="218" spans="1:23" ht="15.75" customHeight="1" x14ac:dyDescent="0.25">
      <c r="A218" s="3"/>
      <c r="B218" s="3"/>
      <c r="C218" s="3"/>
      <c r="D218" s="3"/>
      <c r="E218" s="3"/>
      <c r="M218" s="4"/>
      <c r="S218" s="5"/>
      <c r="T218" s="5"/>
      <c r="U218" s="5"/>
      <c r="V218" s="5"/>
      <c r="W218" s="5"/>
    </row>
    <row r="219" spans="1:23" ht="15.75" customHeight="1" x14ac:dyDescent="0.25">
      <c r="A219" s="3"/>
      <c r="B219" s="3"/>
      <c r="C219" s="3"/>
      <c r="D219" s="3"/>
      <c r="E219" s="3"/>
      <c r="M219" s="4"/>
      <c r="S219" s="5"/>
      <c r="T219" s="5"/>
      <c r="U219" s="5"/>
      <c r="V219" s="5"/>
      <c r="W219" s="5"/>
    </row>
    <row r="220" spans="1:23" ht="15.75" customHeight="1" x14ac:dyDescent="0.25">
      <c r="A220" s="3"/>
      <c r="B220" s="3"/>
      <c r="C220" s="3"/>
      <c r="D220" s="3"/>
      <c r="E220" s="3"/>
      <c r="M220" s="4"/>
      <c r="S220" s="5"/>
      <c r="T220" s="5"/>
      <c r="U220" s="5"/>
      <c r="V220" s="5"/>
      <c r="W220" s="5"/>
    </row>
    <row r="221" spans="1:23" ht="15.75" customHeight="1" x14ac:dyDescent="0.25">
      <c r="A221" s="3"/>
      <c r="B221" s="3"/>
      <c r="C221" s="3"/>
      <c r="D221" s="3"/>
      <c r="E221" s="3"/>
      <c r="M221" s="4"/>
      <c r="S221" s="5"/>
      <c r="T221" s="5"/>
      <c r="U221" s="5"/>
      <c r="V221" s="5"/>
      <c r="W221" s="5"/>
    </row>
    <row r="222" spans="1:23" ht="15.75" customHeight="1" x14ac:dyDescent="0.25">
      <c r="A222" s="3"/>
      <c r="B222" s="3"/>
      <c r="C222" s="3"/>
      <c r="D222" s="3"/>
      <c r="E222" s="3"/>
      <c r="M222" s="4"/>
      <c r="S222" s="5"/>
      <c r="T222" s="5"/>
      <c r="U222" s="5"/>
      <c r="V222" s="5"/>
      <c r="W222" s="5"/>
    </row>
    <row r="223" spans="1:23" ht="15.75" customHeight="1" x14ac:dyDescent="0.25">
      <c r="A223" s="3"/>
      <c r="B223" s="3"/>
      <c r="C223" s="3"/>
      <c r="D223" s="3"/>
      <c r="E223" s="3"/>
      <c r="M223" s="4"/>
      <c r="S223" s="5"/>
      <c r="T223" s="5"/>
      <c r="U223" s="5"/>
      <c r="V223" s="5"/>
      <c r="W223" s="5"/>
    </row>
    <row r="224" spans="1:23" ht="15.75" customHeight="1" x14ac:dyDescent="0.25">
      <c r="A224" s="3"/>
      <c r="B224" s="3"/>
      <c r="C224" s="3"/>
      <c r="D224" s="3"/>
      <c r="E224" s="3"/>
      <c r="M224" s="4"/>
      <c r="S224" s="5"/>
      <c r="T224" s="5"/>
      <c r="U224" s="5"/>
      <c r="V224" s="5"/>
      <c r="W224" s="5"/>
    </row>
    <row r="225" spans="1:23" ht="15.75" customHeight="1" x14ac:dyDescent="0.25">
      <c r="A225" s="3"/>
      <c r="B225" s="3"/>
      <c r="C225" s="3"/>
      <c r="D225" s="3"/>
      <c r="E225" s="3"/>
      <c r="M225" s="4"/>
      <c r="S225" s="5"/>
      <c r="T225" s="5"/>
      <c r="U225" s="5"/>
      <c r="V225" s="5"/>
      <c r="W225" s="5"/>
    </row>
    <row r="226" spans="1:23" ht="15.75" customHeight="1" x14ac:dyDescent="0.25">
      <c r="A226" s="3"/>
      <c r="B226" s="3"/>
      <c r="C226" s="3"/>
      <c r="D226" s="3"/>
      <c r="E226" s="3"/>
      <c r="M226" s="4"/>
      <c r="S226" s="5"/>
      <c r="T226" s="5"/>
      <c r="U226" s="5"/>
      <c r="V226" s="5"/>
      <c r="W226" s="5"/>
    </row>
    <row r="227" spans="1:23" ht="15.75" customHeight="1" x14ac:dyDescent="0.25">
      <c r="A227" s="3"/>
      <c r="B227" s="3"/>
      <c r="C227" s="3"/>
      <c r="D227" s="3"/>
      <c r="E227" s="3"/>
      <c r="M227" s="4"/>
      <c r="S227" s="5"/>
      <c r="T227" s="5"/>
      <c r="U227" s="5"/>
      <c r="V227" s="5"/>
      <c r="W227" s="5"/>
    </row>
    <row r="228" spans="1:23" ht="15.75" customHeight="1" x14ac:dyDescent="0.25">
      <c r="A228" s="3"/>
      <c r="B228" s="3"/>
      <c r="C228" s="3"/>
      <c r="D228" s="3"/>
      <c r="E228" s="3"/>
      <c r="M228" s="4"/>
      <c r="S228" s="5"/>
      <c r="T228" s="5"/>
      <c r="U228" s="5"/>
      <c r="V228" s="5"/>
      <c r="W228" s="5"/>
    </row>
    <row r="229" spans="1:23" ht="15.75" customHeight="1" x14ac:dyDescent="0.25">
      <c r="A229" s="3"/>
      <c r="B229" s="3"/>
      <c r="C229" s="3"/>
      <c r="D229" s="3"/>
      <c r="E229" s="3"/>
      <c r="M229" s="4"/>
      <c r="S229" s="5"/>
      <c r="T229" s="5"/>
      <c r="U229" s="5"/>
      <c r="V229" s="5"/>
      <c r="W229" s="5"/>
    </row>
    <row r="230" spans="1:23" ht="15.75" customHeight="1" x14ac:dyDescent="0.25">
      <c r="A230" s="3"/>
      <c r="B230" s="3"/>
      <c r="C230" s="3"/>
      <c r="D230" s="3"/>
      <c r="E230" s="3"/>
      <c r="M230" s="4"/>
      <c r="S230" s="5"/>
      <c r="T230" s="5"/>
      <c r="U230" s="5"/>
      <c r="V230" s="5"/>
      <c r="W230" s="5"/>
    </row>
    <row r="231" spans="1:23" ht="15.75" customHeight="1" x14ac:dyDescent="0.25">
      <c r="A231" s="3"/>
      <c r="B231" s="3"/>
      <c r="C231" s="3"/>
      <c r="D231" s="3"/>
      <c r="E231" s="3"/>
      <c r="M231" s="4"/>
      <c r="S231" s="5"/>
      <c r="T231" s="5"/>
      <c r="U231" s="5"/>
      <c r="V231" s="5"/>
      <c r="W231" s="5"/>
    </row>
    <row r="232" spans="1:23" ht="15.75" customHeight="1" x14ac:dyDescent="0.25">
      <c r="A232" s="3"/>
      <c r="B232" s="3"/>
      <c r="C232" s="3"/>
      <c r="D232" s="3"/>
      <c r="E232" s="3"/>
      <c r="M232" s="4"/>
      <c r="S232" s="5"/>
      <c r="T232" s="5"/>
      <c r="U232" s="5"/>
      <c r="V232" s="5"/>
      <c r="W232" s="5"/>
    </row>
    <row r="233" spans="1:23" ht="15.75" customHeight="1" x14ac:dyDescent="0.25">
      <c r="A233" s="3"/>
      <c r="B233" s="3"/>
      <c r="C233" s="3"/>
      <c r="D233" s="3"/>
      <c r="E233" s="3"/>
      <c r="M233" s="4"/>
      <c r="S233" s="5"/>
      <c r="T233" s="5"/>
      <c r="U233" s="5"/>
      <c r="V233" s="5"/>
      <c r="W233" s="5"/>
    </row>
    <row r="234" spans="1:23" ht="15.75" customHeight="1" x14ac:dyDescent="0.25">
      <c r="A234" s="3"/>
      <c r="B234" s="3"/>
      <c r="C234" s="3"/>
      <c r="D234" s="3"/>
      <c r="E234" s="3"/>
      <c r="M234" s="4"/>
      <c r="S234" s="5"/>
      <c r="T234" s="5"/>
      <c r="U234" s="5"/>
      <c r="V234" s="5"/>
      <c r="W234" s="5"/>
    </row>
    <row r="235" spans="1:23" ht="15.75" customHeight="1" x14ac:dyDescent="0.25">
      <c r="A235" s="3"/>
      <c r="B235" s="3"/>
      <c r="C235" s="3"/>
      <c r="D235" s="3"/>
      <c r="E235" s="3"/>
      <c r="M235" s="4"/>
      <c r="S235" s="5"/>
      <c r="T235" s="5"/>
      <c r="U235" s="5"/>
      <c r="V235" s="5"/>
      <c r="W235" s="5"/>
    </row>
    <row r="236" spans="1:23" ht="15.75" customHeight="1" x14ac:dyDescent="0.25">
      <c r="A236" s="3"/>
      <c r="B236" s="3"/>
      <c r="C236" s="3"/>
      <c r="D236" s="3"/>
      <c r="E236" s="3"/>
      <c r="M236" s="4"/>
      <c r="S236" s="5"/>
      <c r="T236" s="5"/>
      <c r="U236" s="5"/>
      <c r="V236" s="5"/>
      <c r="W236" s="5"/>
    </row>
    <row r="237" spans="1:23" ht="15.75" customHeight="1" x14ac:dyDescent="0.25">
      <c r="A237" s="3"/>
      <c r="B237" s="3"/>
      <c r="C237" s="3"/>
      <c r="D237" s="3"/>
      <c r="E237" s="3"/>
      <c r="M237" s="4"/>
      <c r="S237" s="5"/>
      <c r="T237" s="5"/>
      <c r="U237" s="5"/>
      <c r="V237" s="5"/>
      <c r="W237" s="5"/>
    </row>
    <row r="238" spans="1:23" ht="15.75" customHeight="1" x14ac:dyDescent="0.25">
      <c r="A238" s="3"/>
      <c r="B238" s="3"/>
      <c r="C238" s="3"/>
      <c r="D238" s="3"/>
      <c r="E238" s="3"/>
      <c r="M238" s="4"/>
      <c r="S238" s="5"/>
      <c r="T238" s="5"/>
      <c r="U238" s="5"/>
      <c r="V238" s="5"/>
      <c r="W238" s="5"/>
    </row>
    <row r="239" spans="1:23" ht="15.75" customHeight="1" x14ac:dyDescent="0.25">
      <c r="A239" s="3"/>
      <c r="B239" s="3"/>
      <c r="C239" s="3"/>
      <c r="D239" s="3"/>
      <c r="E239" s="3"/>
      <c r="M239" s="4"/>
      <c r="S239" s="5"/>
      <c r="T239" s="5"/>
      <c r="U239" s="5"/>
      <c r="V239" s="5"/>
      <c r="W239" s="5"/>
    </row>
    <row r="240" spans="1:23" ht="15.75" customHeight="1" x14ac:dyDescent="0.25">
      <c r="A240" s="3"/>
      <c r="B240" s="3"/>
      <c r="C240" s="3"/>
      <c r="D240" s="3"/>
      <c r="E240" s="3"/>
      <c r="M240" s="4"/>
      <c r="S240" s="5"/>
      <c r="T240" s="5"/>
      <c r="U240" s="5"/>
      <c r="V240" s="5"/>
      <c r="W240" s="5"/>
    </row>
    <row r="241" spans="1:23" ht="15.75" customHeight="1" x14ac:dyDescent="0.25">
      <c r="A241" s="3"/>
      <c r="B241" s="3"/>
      <c r="C241" s="3"/>
      <c r="D241" s="3"/>
      <c r="E241" s="3"/>
      <c r="M241" s="4"/>
      <c r="S241" s="5"/>
      <c r="T241" s="5"/>
      <c r="U241" s="5"/>
      <c r="V241" s="5"/>
      <c r="W241" s="5"/>
    </row>
    <row r="242" spans="1:23" ht="15.75" customHeight="1" x14ac:dyDescent="0.25">
      <c r="A242" s="3"/>
      <c r="B242" s="3"/>
      <c r="C242" s="3"/>
      <c r="D242" s="3"/>
      <c r="E242" s="3"/>
      <c r="M242" s="4"/>
      <c r="S242" s="5"/>
      <c r="T242" s="5"/>
      <c r="U242" s="5"/>
      <c r="V242" s="5"/>
      <c r="W242" s="5"/>
    </row>
    <row r="243" spans="1:23" ht="15.75" customHeight="1" x14ac:dyDescent="0.25">
      <c r="A243" s="3"/>
      <c r="B243" s="3"/>
      <c r="C243" s="3"/>
      <c r="D243" s="3"/>
      <c r="E243" s="3"/>
      <c r="M243" s="4"/>
      <c r="S243" s="5"/>
      <c r="T243" s="5"/>
      <c r="U243" s="5"/>
      <c r="V243" s="5"/>
      <c r="W243" s="5"/>
    </row>
    <row r="244" spans="1:23" ht="15.75" customHeight="1" x14ac:dyDescent="0.25">
      <c r="A244" s="3"/>
      <c r="B244" s="3"/>
      <c r="C244" s="3"/>
      <c r="D244" s="3"/>
      <c r="E244" s="3"/>
      <c r="M244" s="4"/>
      <c r="S244" s="5"/>
      <c r="T244" s="5"/>
      <c r="U244" s="5"/>
      <c r="V244" s="5"/>
      <c r="W244" s="5"/>
    </row>
    <row r="245" spans="1:23" ht="15.75" customHeight="1" x14ac:dyDescent="0.25">
      <c r="A245" s="3"/>
      <c r="B245" s="3"/>
      <c r="C245" s="3"/>
      <c r="D245" s="3"/>
      <c r="E245" s="3"/>
      <c r="M245" s="4"/>
      <c r="S245" s="5"/>
      <c r="T245" s="5"/>
      <c r="U245" s="5"/>
      <c r="V245" s="5"/>
      <c r="W245" s="5"/>
    </row>
    <row r="246" spans="1:23" ht="15.75" customHeight="1" x14ac:dyDescent="0.25">
      <c r="A246" s="3"/>
      <c r="B246" s="3"/>
      <c r="C246" s="3"/>
      <c r="D246" s="3"/>
      <c r="E246" s="3"/>
      <c r="M246" s="4"/>
      <c r="S246" s="5"/>
      <c r="T246" s="5"/>
      <c r="U246" s="5"/>
      <c r="V246" s="5"/>
      <c r="W246" s="5"/>
    </row>
    <row r="247" spans="1:23" ht="15.75" customHeight="1" x14ac:dyDescent="0.25">
      <c r="A247" s="3"/>
      <c r="B247" s="3"/>
      <c r="C247" s="3"/>
      <c r="D247" s="3"/>
      <c r="E247" s="3"/>
      <c r="M247" s="4"/>
      <c r="S247" s="5"/>
      <c r="T247" s="5"/>
      <c r="U247" s="5"/>
      <c r="V247" s="5"/>
      <c r="W247" s="5"/>
    </row>
    <row r="248" spans="1:23" ht="15.75" customHeight="1" x14ac:dyDescent="0.25">
      <c r="A248" s="3"/>
      <c r="B248" s="3"/>
      <c r="C248" s="3"/>
      <c r="D248" s="3"/>
      <c r="E248" s="3"/>
      <c r="M248" s="4"/>
      <c r="S248" s="5"/>
      <c r="T248" s="5"/>
      <c r="U248" s="5"/>
      <c r="V248" s="5"/>
      <c r="W248" s="5"/>
    </row>
    <row r="249" spans="1:23" ht="15.75" customHeight="1" x14ac:dyDescent="0.25">
      <c r="A249" s="3"/>
      <c r="B249" s="3"/>
      <c r="C249" s="3"/>
      <c r="D249" s="3"/>
      <c r="E249" s="3"/>
      <c r="M249" s="4"/>
      <c r="S249" s="5"/>
      <c r="T249" s="5"/>
      <c r="U249" s="5"/>
      <c r="V249" s="5"/>
      <c r="W249" s="5"/>
    </row>
    <row r="250" spans="1:23" ht="15.75" customHeight="1" x14ac:dyDescent="0.25">
      <c r="A250" s="3"/>
      <c r="B250" s="3"/>
      <c r="C250" s="3"/>
      <c r="D250" s="3"/>
      <c r="E250" s="3"/>
      <c r="M250" s="4"/>
      <c r="S250" s="5"/>
      <c r="T250" s="5"/>
      <c r="U250" s="5"/>
      <c r="V250" s="5"/>
      <c r="W250" s="5"/>
    </row>
    <row r="251" spans="1:23" ht="15.75" customHeight="1" x14ac:dyDescent="0.25">
      <c r="A251" s="3"/>
      <c r="B251" s="3"/>
      <c r="C251" s="3"/>
      <c r="D251" s="3"/>
      <c r="E251" s="3"/>
      <c r="M251" s="4"/>
      <c r="S251" s="5"/>
      <c r="T251" s="5"/>
      <c r="U251" s="5"/>
      <c r="V251" s="5"/>
      <c r="W251" s="5"/>
    </row>
    <row r="252" spans="1:23" ht="15.75" customHeight="1" x14ac:dyDescent="0.25">
      <c r="A252" s="3"/>
      <c r="B252" s="3"/>
      <c r="C252" s="3"/>
      <c r="D252" s="3"/>
      <c r="E252" s="3"/>
      <c r="M252" s="4"/>
      <c r="S252" s="5"/>
      <c r="T252" s="5"/>
      <c r="U252" s="5"/>
      <c r="V252" s="5"/>
      <c r="W252" s="5"/>
    </row>
    <row r="253" spans="1:23" ht="15.75" customHeight="1" x14ac:dyDescent="0.25">
      <c r="A253" s="3"/>
      <c r="B253" s="3"/>
      <c r="C253" s="3"/>
      <c r="D253" s="3"/>
      <c r="E253" s="3"/>
      <c r="M253" s="4"/>
      <c r="S253" s="5"/>
      <c r="T253" s="5"/>
      <c r="U253" s="5"/>
      <c r="V253" s="5"/>
      <c r="W253" s="5"/>
    </row>
    <row r="254" spans="1:23" ht="15.75" customHeight="1" x14ac:dyDescent="0.25">
      <c r="A254" s="3"/>
      <c r="B254" s="3"/>
      <c r="C254" s="3"/>
      <c r="D254" s="3"/>
      <c r="E254" s="3"/>
      <c r="M254" s="4"/>
      <c r="S254" s="5"/>
      <c r="T254" s="5"/>
      <c r="U254" s="5"/>
      <c r="V254" s="5"/>
      <c r="W254" s="5"/>
    </row>
    <row r="255" spans="1:23" ht="15.75" customHeight="1" x14ac:dyDescent="0.25">
      <c r="A255" s="3"/>
      <c r="B255" s="3"/>
      <c r="C255" s="3"/>
      <c r="D255" s="3"/>
      <c r="E255" s="3"/>
      <c r="M255" s="4"/>
      <c r="S255" s="5"/>
      <c r="T255" s="5"/>
      <c r="U255" s="5"/>
      <c r="V255" s="5"/>
      <c r="W255" s="5"/>
    </row>
    <row r="256" spans="1:23" ht="15.75" customHeight="1" x14ac:dyDescent="0.25">
      <c r="A256" s="3"/>
      <c r="B256" s="3"/>
      <c r="C256" s="3"/>
      <c r="D256" s="3"/>
      <c r="E256" s="3"/>
      <c r="M256" s="4"/>
      <c r="S256" s="5"/>
      <c r="T256" s="5"/>
      <c r="U256" s="5"/>
      <c r="V256" s="5"/>
      <c r="W256" s="5"/>
    </row>
    <row r="257" spans="1:23" ht="15.75" customHeight="1" x14ac:dyDescent="0.25">
      <c r="A257" s="3"/>
      <c r="B257" s="3"/>
      <c r="C257" s="3"/>
      <c r="D257" s="3"/>
      <c r="E257" s="3"/>
      <c r="M257" s="4"/>
      <c r="S257" s="5"/>
      <c r="T257" s="5"/>
      <c r="U257" s="5"/>
      <c r="V257" s="5"/>
      <c r="W257" s="5"/>
    </row>
    <row r="258" spans="1:23" ht="15.75" customHeight="1" x14ac:dyDescent="0.25">
      <c r="A258" s="3"/>
      <c r="B258" s="3"/>
      <c r="C258" s="3"/>
      <c r="D258" s="3"/>
      <c r="E258" s="3"/>
      <c r="M258" s="4"/>
      <c r="S258" s="5"/>
      <c r="T258" s="5"/>
      <c r="U258" s="5"/>
      <c r="V258" s="5"/>
      <c r="W258" s="5"/>
    </row>
    <row r="259" spans="1:23" ht="15.75" customHeight="1" x14ac:dyDescent="0.25">
      <c r="A259" s="3"/>
      <c r="B259" s="3"/>
      <c r="C259" s="3"/>
      <c r="D259" s="3"/>
      <c r="E259" s="3"/>
      <c r="M259" s="4"/>
      <c r="S259" s="5"/>
      <c r="T259" s="5"/>
      <c r="U259" s="5"/>
      <c r="V259" s="5"/>
      <c r="W259" s="5"/>
    </row>
    <row r="260" spans="1:23" ht="15.75" customHeight="1" x14ac:dyDescent="0.25">
      <c r="A260" s="3"/>
      <c r="B260" s="3"/>
      <c r="C260" s="3"/>
      <c r="D260" s="3"/>
      <c r="E260" s="3"/>
      <c r="M260" s="4"/>
      <c r="S260" s="5"/>
      <c r="T260" s="5"/>
      <c r="U260" s="5"/>
      <c r="V260" s="5"/>
      <c r="W260" s="5"/>
    </row>
    <row r="261" spans="1:23" ht="15.75" customHeight="1" x14ac:dyDescent="0.25">
      <c r="A261" s="3"/>
      <c r="B261" s="3"/>
      <c r="C261" s="3"/>
      <c r="D261" s="3"/>
      <c r="E261" s="3"/>
      <c r="M261" s="4"/>
      <c r="S261" s="5"/>
      <c r="T261" s="5"/>
      <c r="U261" s="5"/>
      <c r="V261" s="5"/>
      <c r="W261" s="5"/>
    </row>
    <row r="262" spans="1:23" ht="15.75" customHeight="1" x14ac:dyDescent="0.25">
      <c r="A262" s="3"/>
      <c r="B262" s="3"/>
      <c r="C262" s="3"/>
      <c r="D262" s="3"/>
      <c r="E262" s="3"/>
      <c r="M262" s="4"/>
      <c r="S262" s="5"/>
      <c r="T262" s="5"/>
      <c r="U262" s="5"/>
      <c r="V262" s="5"/>
      <c r="W262" s="5"/>
    </row>
    <row r="263" spans="1:23" ht="15.75" customHeight="1" x14ac:dyDescent="0.25">
      <c r="A263" s="3"/>
      <c r="B263" s="3"/>
      <c r="C263" s="3"/>
      <c r="D263" s="3"/>
      <c r="E263" s="3"/>
      <c r="M263" s="4"/>
      <c r="S263" s="5"/>
      <c r="T263" s="5"/>
      <c r="U263" s="5"/>
      <c r="V263" s="5"/>
      <c r="W263" s="5"/>
    </row>
    <row r="264" spans="1:23" ht="15.75" customHeight="1" x14ac:dyDescent="0.25">
      <c r="A264" s="3"/>
      <c r="B264" s="3"/>
      <c r="C264" s="3"/>
      <c r="D264" s="3"/>
      <c r="E264" s="3"/>
      <c r="M264" s="4"/>
      <c r="S264" s="5"/>
      <c r="T264" s="5"/>
      <c r="U264" s="5"/>
      <c r="V264" s="5"/>
      <c r="W264" s="5"/>
    </row>
    <row r="265" spans="1:23" ht="15.75" customHeight="1" x14ac:dyDescent="0.25">
      <c r="A265" s="3"/>
      <c r="B265" s="3"/>
      <c r="C265" s="3"/>
      <c r="D265" s="3"/>
      <c r="E265" s="3"/>
      <c r="M265" s="4"/>
      <c r="S265" s="5"/>
      <c r="T265" s="5"/>
      <c r="U265" s="5"/>
      <c r="V265" s="5"/>
      <c r="W265" s="5"/>
    </row>
    <row r="266" spans="1:23" ht="15.75" customHeight="1" x14ac:dyDescent="0.25">
      <c r="A266" s="3"/>
      <c r="B266" s="3"/>
      <c r="C266" s="3"/>
      <c r="D266" s="3"/>
      <c r="E266" s="3"/>
      <c r="M266" s="4"/>
      <c r="S266" s="5"/>
      <c r="T266" s="5"/>
      <c r="U266" s="5"/>
      <c r="V266" s="5"/>
      <c r="W266" s="5"/>
    </row>
    <row r="267" spans="1:23" ht="15.75" customHeight="1" x14ac:dyDescent="0.25">
      <c r="A267" s="3"/>
      <c r="B267" s="3"/>
      <c r="C267" s="3"/>
      <c r="D267" s="3"/>
      <c r="E267" s="3"/>
      <c r="M267" s="4"/>
      <c r="S267" s="5"/>
      <c r="T267" s="5"/>
      <c r="U267" s="5"/>
      <c r="V267" s="5"/>
      <c r="W267" s="5"/>
    </row>
    <row r="268" spans="1:23" ht="15.75" customHeight="1" x14ac:dyDescent="0.25">
      <c r="A268" s="3"/>
      <c r="B268" s="3"/>
      <c r="C268" s="3"/>
      <c r="D268" s="3"/>
      <c r="E268" s="3"/>
      <c r="M268" s="4"/>
      <c r="S268" s="5"/>
      <c r="T268" s="5"/>
      <c r="U268" s="5"/>
      <c r="V268" s="5"/>
      <c r="W268" s="5"/>
    </row>
    <row r="269" spans="1:23" ht="15.75" customHeight="1" x14ac:dyDescent="0.25">
      <c r="A269" s="3"/>
      <c r="B269" s="3"/>
      <c r="C269" s="3"/>
      <c r="D269" s="3"/>
      <c r="E269" s="3"/>
      <c r="M269" s="4"/>
      <c r="S269" s="5"/>
      <c r="T269" s="5"/>
      <c r="U269" s="5"/>
      <c r="V269" s="5"/>
      <c r="W269" s="5"/>
    </row>
    <row r="270" spans="1:23" ht="15.75" customHeight="1" x14ac:dyDescent="0.25">
      <c r="A270" s="3"/>
      <c r="B270" s="3"/>
      <c r="C270" s="3"/>
      <c r="D270" s="3"/>
      <c r="E270" s="3"/>
      <c r="M270" s="4"/>
      <c r="S270" s="5"/>
      <c r="T270" s="5"/>
      <c r="U270" s="5"/>
      <c r="V270" s="5"/>
      <c r="W270" s="5"/>
    </row>
    <row r="271" spans="1:23" ht="15.75" customHeight="1" x14ac:dyDescent="0.25">
      <c r="A271" s="3"/>
      <c r="B271" s="3"/>
      <c r="C271" s="3"/>
      <c r="D271" s="3"/>
      <c r="E271" s="3"/>
      <c r="M271" s="4"/>
      <c r="S271" s="5"/>
      <c r="T271" s="5"/>
      <c r="U271" s="5"/>
      <c r="V271" s="5"/>
      <c r="W271" s="5"/>
    </row>
    <row r="272" spans="1:23" ht="15.75" customHeight="1" x14ac:dyDescent="0.25">
      <c r="A272" s="3"/>
      <c r="B272" s="3"/>
      <c r="C272" s="3"/>
      <c r="D272" s="3"/>
      <c r="E272" s="3"/>
      <c r="M272" s="4"/>
      <c r="S272" s="5"/>
      <c r="T272" s="5"/>
      <c r="U272" s="5"/>
      <c r="V272" s="5"/>
      <c r="W272" s="5"/>
    </row>
    <row r="273" spans="1:23" ht="15.75" customHeight="1" x14ac:dyDescent="0.25">
      <c r="A273" s="3"/>
      <c r="B273" s="3"/>
      <c r="C273" s="3"/>
      <c r="D273" s="3"/>
      <c r="E273" s="3"/>
      <c r="M273" s="4"/>
      <c r="S273" s="5"/>
      <c r="T273" s="5"/>
      <c r="U273" s="5"/>
      <c r="V273" s="5"/>
      <c r="W273" s="5"/>
    </row>
    <row r="274" spans="1:23" ht="15.75" customHeight="1" x14ac:dyDescent="0.25">
      <c r="A274" s="3"/>
      <c r="B274" s="3"/>
      <c r="C274" s="3"/>
      <c r="D274" s="3"/>
      <c r="E274" s="3"/>
      <c r="M274" s="4"/>
      <c r="S274" s="5"/>
      <c r="T274" s="5"/>
      <c r="U274" s="5"/>
      <c r="V274" s="5"/>
      <c r="W274" s="5"/>
    </row>
    <row r="275" spans="1:23" ht="15.75" customHeight="1" x14ac:dyDescent="0.25">
      <c r="A275" s="3"/>
      <c r="B275" s="3"/>
      <c r="C275" s="3"/>
      <c r="D275" s="3"/>
      <c r="E275" s="3"/>
      <c r="M275" s="4"/>
      <c r="S275" s="5"/>
      <c r="T275" s="5"/>
      <c r="U275" s="5"/>
      <c r="V275" s="5"/>
      <c r="W275" s="5"/>
    </row>
    <row r="276" spans="1:23" ht="15.75" customHeight="1" x14ac:dyDescent="0.25">
      <c r="A276" s="3"/>
      <c r="B276" s="3"/>
      <c r="C276" s="3"/>
      <c r="D276" s="3"/>
      <c r="E276" s="3"/>
      <c r="M276" s="4"/>
      <c r="S276" s="5"/>
      <c r="T276" s="5"/>
      <c r="U276" s="5"/>
      <c r="V276" s="5"/>
      <c r="W276" s="5"/>
    </row>
    <row r="277" spans="1:23" ht="15.75" customHeight="1" x14ac:dyDescent="0.25">
      <c r="A277" s="3"/>
      <c r="B277" s="3"/>
      <c r="C277" s="3"/>
      <c r="D277" s="3"/>
      <c r="E277" s="3"/>
      <c r="M277" s="4"/>
      <c r="S277" s="5"/>
      <c r="T277" s="5"/>
      <c r="U277" s="5"/>
      <c r="V277" s="5"/>
      <c r="W277" s="5"/>
    </row>
    <row r="278" spans="1:23" ht="15.75" customHeight="1" x14ac:dyDescent="0.25">
      <c r="A278" s="3"/>
      <c r="B278" s="3"/>
      <c r="C278" s="3"/>
      <c r="D278" s="3"/>
      <c r="E278" s="3"/>
      <c r="M278" s="4"/>
      <c r="S278" s="5"/>
      <c r="T278" s="5"/>
      <c r="U278" s="5"/>
      <c r="V278" s="5"/>
      <c r="W278" s="5"/>
    </row>
    <row r="279" spans="1:23" ht="15.75" customHeight="1" x14ac:dyDescent="0.25">
      <c r="A279" s="3"/>
      <c r="B279" s="3"/>
      <c r="C279" s="3"/>
      <c r="D279" s="3"/>
      <c r="E279" s="3"/>
      <c r="M279" s="4"/>
      <c r="S279" s="5"/>
      <c r="T279" s="5"/>
      <c r="U279" s="5"/>
      <c r="V279" s="5"/>
      <c r="W279" s="5"/>
    </row>
    <row r="280" spans="1:23" ht="15.75" customHeight="1" x14ac:dyDescent="0.25">
      <c r="A280" s="3"/>
      <c r="B280" s="3"/>
      <c r="C280" s="3"/>
      <c r="D280" s="3"/>
      <c r="E280" s="3"/>
      <c r="M280" s="4"/>
      <c r="S280" s="5"/>
      <c r="T280" s="5"/>
      <c r="U280" s="5"/>
      <c r="V280" s="5"/>
      <c r="W280" s="5"/>
    </row>
    <row r="281" spans="1:23" ht="15.75" customHeight="1" x14ac:dyDescent="0.25">
      <c r="A281" s="3"/>
      <c r="B281" s="3"/>
      <c r="C281" s="3"/>
      <c r="D281" s="3"/>
      <c r="E281" s="3"/>
      <c r="M281" s="4"/>
      <c r="S281" s="5"/>
      <c r="T281" s="5"/>
      <c r="U281" s="5"/>
      <c r="V281" s="5"/>
      <c r="W281" s="5"/>
    </row>
    <row r="282" spans="1:23" ht="15.75" customHeight="1" x14ac:dyDescent="0.25">
      <c r="A282" s="3"/>
      <c r="B282" s="3"/>
      <c r="C282" s="3"/>
      <c r="D282" s="3"/>
      <c r="E282" s="3"/>
      <c r="M282" s="4"/>
      <c r="S282" s="5"/>
      <c r="T282" s="5"/>
      <c r="U282" s="5"/>
      <c r="V282" s="5"/>
      <c r="W282" s="5"/>
    </row>
    <row r="283" spans="1:23" ht="15.75" customHeight="1" x14ac:dyDescent="0.25">
      <c r="A283" s="3"/>
      <c r="B283" s="3"/>
      <c r="C283" s="3"/>
      <c r="D283" s="3"/>
      <c r="E283" s="3"/>
      <c r="M283" s="4"/>
      <c r="S283" s="5"/>
      <c r="T283" s="5"/>
      <c r="U283" s="5"/>
      <c r="V283" s="5"/>
      <c r="W283" s="5"/>
    </row>
    <row r="284" spans="1:23" ht="15.75" customHeight="1" x14ac:dyDescent="0.25">
      <c r="A284" s="3"/>
      <c r="B284" s="3"/>
      <c r="C284" s="3"/>
      <c r="D284" s="3"/>
      <c r="E284" s="3"/>
      <c r="M284" s="4"/>
      <c r="S284" s="5"/>
      <c r="T284" s="5"/>
      <c r="U284" s="5"/>
      <c r="V284" s="5"/>
      <c r="W284" s="5"/>
    </row>
    <row r="285" spans="1:23" ht="15.75" customHeight="1" x14ac:dyDescent="0.25">
      <c r="A285" s="3"/>
      <c r="B285" s="3"/>
      <c r="C285" s="3"/>
      <c r="D285" s="3"/>
      <c r="E285" s="3"/>
      <c r="M285" s="4"/>
      <c r="S285" s="5"/>
      <c r="T285" s="5"/>
      <c r="U285" s="5"/>
      <c r="V285" s="5"/>
      <c r="W285" s="5"/>
    </row>
    <row r="286" spans="1:23" ht="15.75" customHeight="1" x14ac:dyDescent="0.25">
      <c r="A286" s="3"/>
      <c r="B286" s="3"/>
      <c r="C286" s="3"/>
      <c r="D286" s="3"/>
      <c r="E286" s="3"/>
      <c r="M286" s="4"/>
      <c r="S286" s="5"/>
      <c r="T286" s="5"/>
      <c r="U286" s="5"/>
      <c r="V286" s="5"/>
      <c r="W286" s="5"/>
    </row>
    <row r="287" spans="1:23" ht="15.75" customHeight="1" x14ac:dyDescent="0.25">
      <c r="A287" s="3"/>
      <c r="B287" s="3"/>
      <c r="C287" s="3"/>
      <c r="D287" s="3"/>
      <c r="E287" s="3"/>
      <c r="M287" s="4"/>
      <c r="S287" s="5"/>
      <c r="T287" s="5"/>
      <c r="U287" s="5"/>
      <c r="V287" s="5"/>
      <c r="W287" s="5"/>
    </row>
    <row r="288" spans="1:23" ht="15.75" customHeight="1" x14ac:dyDescent="0.25">
      <c r="A288" s="3"/>
      <c r="B288" s="3"/>
      <c r="C288" s="3"/>
      <c r="D288" s="3"/>
      <c r="E288" s="3"/>
      <c r="M288" s="4"/>
      <c r="S288" s="5"/>
      <c r="T288" s="5"/>
      <c r="U288" s="5"/>
      <c r="V288" s="5"/>
      <c r="W288" s="5"/>
    </row>
    <row r="289" spans="1:23" ht="15.75" customHeight="1" x14ac:dyDescent="0.25">
      <c r="A289" s="3"/>
      <c r="B289" s="3"/>
      <c r="C289" s="3"/>
      <c r="D289" s="3"/>
      <c r="E289" s="3"/>
      <c r="M289" s="4"/>
      <c r="S289" s="5"/>
      <c r="T289" s="5"/>
      <c r="U289" s="5"/>
      <c r="V289" s="5"/>
      <c r="W289" s="5"/>
    </row>
    <row r="290" spans="1:23" ht="15.75" customHeight="1" x14ac:dyDescent="0.25">
      <c r="A290" s="3"/>
      <c r="B290" s="3"/>
      <c r="C290" s="3"/>
      <c r="D290" s="3"/>
      <c r="E290" s="3"/>
      <c r="M290" s="4"/>
      <c r="S290" s="5"/>
      <c r="T290" s="5"/>
      <c r="U290" s="5"/>
      <c r="V290" s="5"/>
      <c r="W290" s="5"/>
    </row>
    <row r="291" spans="1:23" ht="15.75" customHeight="1" x14ac:dyDescent="0.25">
      <c r="A291" s="3"/>
      <c r="B291" s="3"/>
      <c r="C291" s="3"/>
      <c r="D291" s="3"/>
      <c r="E291" s="3"/>
      <c r="M291" s="4"/>
      <c r="S291" s="5"/>
      <c r="T291" s="5"/>
      <c r="U291" s="5"/>
      <c r="V291" s="5"/>
      <c r="W291" s="5"/>
    </row>
    <row r="292" spans="1:23" ht="15.75" customHeight="1" x14ac:dyDescent="0.25">
      <c r="A292" s="3"/>
      <c r="B292" s="3"/>
      <c r="C292" s="3"/>
      <c r="D292" s="3"/>
      <c r="E292" s="3"/>
      <c r="M292" s="4"/>
      <c r="S292" s="5"/>
      <c r="T292" s="5"/>
      <c r="U292" s="5"/>
      <c r="V292" s="5"/>
      <c r="W292" s="5"/>
    </row>
    <row r="293" spans="1:23" ht="15.75" customHeight="1" x14ac:dyDescent="0.25">
      <c r="A293" s="3"/>
      <c r="B293" s="3"/>
      <c r="C293" s="3"/>
      <c r="D293" s="3"/>
      <c r="E293" s="3"/>
      <c r="M293" s="4"/>
      <c r="S293" s="5"/>
      <c r="T293" s="5"/>
      <c r="U293" s="5"/>
      <c r="V293" s="5"/>
      <c r="W293" s="5"/>
    </row>
    <row r="294" spans="1:23" ht="15.75" customHeight="1" x14ac:dyDescent="0.25">
      <c r="A294" s="3"/>
      <c r="B294" s="3"/>
      <c r="C294" s="3"/>
      <c r="D294" s="3"/>
      <c r="E294" s="3"/>
      <c r="M294" s="4"/>
      <c r="S294" s="5"/>
      <c r="T294" s="5"/>
      <c r="U294" s="5"/>
      <c r="V294" s="5"/>
      <c r="W294" s="5"/>
    </row>
    <row r="295" spans="1:23" ht="15.75" customHeight="1" x14ac:dyDescent="0.25">
      <c r="A295" s="3"/>
      <c r="B295" s="3"/>
      <c r="C295" s="3"/>
      <c r="D295" s="3"/>
      <c r="E295" s="3"/>
      <c r="M295" s="4"/>
      <c r="S295" s="5"/>
      <c r="T295" s="5"/>
      <c r="U295" s="5"/>
      <c r="V295" s="5"/>
      <c r="W295" s="5"/>
    </row>
    <row r="296" spans="1:23" ht="15.75" customHeight="1" x14ac:dyDescent="0.25">
      <c r="A296" s="3"/>
      <c r="B296" s="3"/>
      <c r="C296" s="3"/>
      <c r="D296" s="3"/>
      <c r="E296" s="3"/>
      <c r="M296" s="4"/>
      <c r="S296" s="5"/>
      <c r="T296" s="5"/>
      <c r="U296" s="5"/>
      <c r="V296" s="5"/>
      <c r="W296" s="5"/>
    </row>
    <row r="297" spans="1:23" ht="15.75" customHeight="1" x14ac:dyDescent="0.25">
      <c r="A297" s="3"/>
      <c r="B297" s="3"/>
      <c r="C297" s="3"/>
      <c r="D297" s="3"/>
      <c r="E297" s="3"/>
      <c r="M297" s="4"/>
      <c r="S297" s="5"/>
      <c r="T297" s="5"/>
      <c r="U297" s="5"/>
      <c r="V297" s="5"/>
      <c r="W297" s="5"/>
    </row>
    <row r="298" spans="1:23" ht="15.75" customHeight="1" x14ac:dyDescent="0.25">
      <c r="A298" s="3"/>
      <c r="B298" s="3"/>
      <c r="C298" s="3"/>
      <c r="D298" s="3"/>
      <c r="E298" s="3"/>
      <c r="M298" s="4"/>
      <c r="S298" s="5"/>
      <c r="T298" s="5"/>
      <c r="U298" s="5"/>
      <c r="V298" s="5"/>
      <c r="W298" s="5"/>
    </row>
    <row r="299" spans="1:23" ht="15.75" customHeight="1" x14ac:dyDescent="0.25">
      <c r="A299" s="3"/>
      <c r="B299" s="3"/>
      <c r="C299" s="3"/>
      <c r="D299" s="3"/>
      <c r="E299" s="3"/>
      <c r="M299" s="4"/>
      <c r="S299" s="5"/>
      <c r="T299" s="5"/>
      <c r="U299" s="5"/>
      <c r="V299" s="5"/>
      <c r="W299" s="5"/>
    </row>
    <row r="300" spans="1:23" ht="15.75" customHeight="1" x14ac:dyDescent="0.25">
      <c r="A300" s="3"/>
      <c r="B300" s="3"/>
      <c r="C300" s="3"/>
      <c r="D300" s="3"/>
      <c r="E300" s="3"/>
      <c r="M300" s="4"/>
      <c r="S300" s="5"/>
      <c r="T300" s="5"/>
      <c r="U300" s="5"/>
      <c r="V300" s="5"/>
      <c r="W300" s="5"/>
    </row>
    <row r="301" spans="1:23" ht="15.75" customHeight="1" x14ac:dyDescent="0.25">
      <c r="A301" s="3"/>
      <c r="B301" s="3"/>
      <c r="C301" s="3"/>
      <c r="D301" s="3"/>
      <c r="E301" s="3"/>
      <c r="M301" s="4"/>
      <c r="S301" s="5"/>
      <c r="T301" s="5"/>
      <c r="U301" s="5"/>
      <c r="V301" s="5"/>
      <c r="W301" s="5"/>
    </row>
    <row r="302" spans="1:23" ht="15.75" customHeight="1" x14ac:dyDescent="0.25">
      <c r="A302" s="3"/>
      <c r="B302" s="3"/>
      <c r="C302" s="3"/>
      <c r="D302" s="3"/>
      <c r="E302" s="3"/>
      <c r="M302" s="4"/>
      <c r="S302" s="5"/>
      <c r="T302" s="5"/>
      <c r="U302" s="5"/>
      <c r="V302" s="5"/>
      <c r="W302" s="5"/>
    </row>
    <row r="303" spans="1:23" ht="15.75" customHeight="1" x14ac:dyDescent="0.25">
      <c r="A303" s="3"/>
      <c r="B303" s="3"/>
      <c r="C303" s="3"/>
      <c r="D303" s="3"/>
      <c r="E303" s="3"/>
      <c r="M303" s="4"/>
      <c r="S303" s="5"/>
      <c r="T303" s="5"/>
      <c r="U303" s="5"/>
      <c r="V303" s="5"/>
      <c r="W303" s="5"/>
    </row>
    <row r="304" spans="1:23" ht="15.75" customHeight="1" x14ac:dyDescent="0.25">
      <c r="A304" s="3"/>
      <c r="B304" s="3"/>
      <c r="C304" s="3"/>
      <c r="D304" s="3"/>
      <c r="E304" s="3"/>
      <c r="M304" s="4"/>
      <c r="S304" s="5"/>
      <c r="T304" s="5"/>
      <c r="U304" s="5"/>
      <c r="V304" s="5"/>
      <c r="W304" s="5"/>
    </row>
    <row r="305" spans="1:23" ht="15.75" customHeight="1" x14ac:dyDescent="0.25">
      <c r="A305" s="3"/>
      <c r="B305" s="3"/>
      <c r="C305" s="3"/>
      <c r="D305" s="3"/>
      <c r="E305" s="3"/>
      <c r="M305" s="4"/>
      <c r="S305" s="5"/>
      <c r="T305" s="5"/>
      <c r="U305" s="5"/>
      <c r="V305" s="5"/>
      <c r="W305" s="5"/>
    </row>
    <row r="306" spans="1:23" ht="15.75" customHeight="1" x14ac:dyDescent="0.25">
      <c r="A306" s="3"/>
      <c r="B306" s="3"/>
      <c r="C306" s="3"/>
      <c r="D306" s="3"/>
      <c r="E306" s="3"/>
      <c r="M306" s="4"/>
      <c r="S306" s="5"/>
      <c r="T306" s="5"/>
      <c r="U306" s="5"/>
      <c r="V306" s="5"/>
      <c r="W306" s="5"/>
    </row>
    <row r="307" spans="1:23" ht="15.75" customHeight="1" x14ac:dyDescent="0.25">
      <c r="A307" s="3"/>
      <c r="B307" s="3"/>
      <c r="C307" s="3"/>
      <c r="D307" s="3"/>
      <c r="E307" s="3"/>
      <c r="M307" s="4"/>
      <c r="S307" s="5"/>
      <c r="T307" s="5"/>
      <c r="U307" s="5"/>
      <c r="V307" s="5"/>
      <c r="W307" s="5"/>
    </row>
    <row r="308" spans="1:23" ht="15.75" customHeight="1" x14ac:dyDescent="0.25">
      <c r="A308" s="3"/>
      <c r="B308" s="3"/>
      <c r="C308" s="3"/>
      <c r="D308" s="3"/>
      <c r="E308" s="3"/>
      <c r="M308" s="4"/>
      <c r="S308" s="5"/>
      <c r="T308" s="5"/>
      <c r="U308" s="5"/>
      <c r="V308" s="5"/>
      <c r="W308" s="5"/>
    </row>
    <row r="309" spans="1:23" ht="15.75" customHeight="1" x14ac:dyDescent="0.25">
      <c r="A309" s="3"/>
      <c r="B309" s="3"/>
      <c r="C309" s="3"/>
      <c r="D309" s="3"/>
      <c r="E309" s="3"/>
      <c r="M309" s="4"/>
      <c r="S309" s="5"/>
      <c r="T309" s="5"/>
      <c r="U309" s="5"/>
      <c r="V309" s="5"/>
      <c r="W309" s="5"/>
    </row>
    <row r="310" spans="1:23" ht="15.75" customHeight="1" x14ac:dyDescent="0.25">
      <c r="A310" s="3"/>
      <c r="B310" s="3"/>
      <c r="C310" s="3"/>
      <c r="D310" s="3"/>
      <c r="E310" s="3"/>
      <c r="M310" s="4"/>
      <c r="S310" s="5"/>
      <c r="T310" s="5"/>
      <c r="U310" s="5"/>
      <c r="V310" s="5"/>
      <c r="W310" s="5"/>
    </row>
    <row r="311" spans="1:23" ht="15.75" customHeight="1" x14ac:dyDescent="0.25">
      <c r="A311" s="3"/>
      <c r="B311" s="3"/>
      <c r="C311" s="3"/>
      <c r="D311" s="3"/>
      <c r="E311" s="3"/>
      <c r="M311" s="4"/>
      <c r="S311" s="5"/>
      <c r="T311" s="5"/>
      <c r="U311" s="5"/>
      <c r="V311" s="5"/>
      <c r="W311" s="5"/>
    </row>
    <row r="312" spans="1:23" ht="15.75" customHeight="1" x14ac:dyDescent="0.25">
      <c r="A312" s="3"/>
      <c r="B312" s="3"/>
      <c r="C312" s="3"/>
      <c r="D312" s="3"/>
      <c r="E312" s="3"/>
      <c r="M312" s="4"/>
      <c r="S312" s="5"/>
      <c r="T312" s="5"/>
      <c r="U312" s="5"/>
      <c r="V312" s="5"/>
      <c r="W312" s="5"/>
    </row>
    <row r="313" spans="1:23" ht="15.75" customHeight="1" x14ac:dyDescent="0.25">
      <c r="A313" s="3"/>
      <c r="B313" s="3"/>
      <c r="C313" s="3"/>
      <c r="D313" s="3"/>
      <c r="E313" s="3"/>
      <c r="M313" s="4"/>
      <c r="S313" s="5"/>
      <c r="T313" s="5"/>
      <c r="U313" s="5"/>
      <c r="V313" s="5"/>
      <c r="W313" s="5"/>
    </row>
    <row r="314" spans="1:23" ht="15.75" customHeight="1" x14ac:dyDescent="0.25">
      <c r="A314" s="3"/>
      <c r="B314" s="3"/>
      <c r="C314" s="3"/>
      <c r="D314" s="3"/>
      <c r="E314" s="3"/>
      <c r="M314" s="4"/>
      <c r="S314" s="5"/>
      <c r="T314" s="5"/>
      <c r="U314" s="5"/>
      <c r="V314" s="5"/>
      <c r="W314" s="5"/>
    </row>
    <row r="315" spans="1:23" ht="15.75" customHeight="1" x14ac:dyDescent="0.25">
      <c r="A315" s="3"/>
      <c r="B315" s="3"/>
      <c r="C315" s="3"/>
      <c r="D315" s="3"/>
      <c r="E315" s="3"/>
      <c r="M315" s="4"/>
      <c r="S315" s="5"/>
      <c r="T315" s="5"/>
      <c r="U315" s="5"/>
      <c r="V315" s="5"/>
      <c r="W315" s="5"/>
    </row>
    <row r="316" spans="1:23" ht="15.75" customHeight="1" x14ac:dyDescent="0.25">
      <c r="A316" s="3"/>
      <c r="B316" s="3"/>
      <c r="C316" s="3"/>
      <c r="D316" s="3"/>
      <c r="E316" s="3"/>
      <c r="M316" s="4"/>
      <c r="S316" s="5"/>
      <c r="T316" s="5"/>
      <c r="U316" s="5"/>
      <c r="V316" s="5"/>
      <c r="W316" s="5"/>
    </row>
    <row r="317" spans="1:23" ht="15.75" customHeight="1" x14ac:dyDescent="0.25">
      <c r="A317" s="3"/>
      <c r="B317" s="3"/>
      <c r="C317" s="3"/>
      <c r="D317" s="3"/>
      <c r="E317" s="3"/>
      <c r="M317" s="4"/>
      <c r="S317" s="5"/>
      <c r="T317" s="5"/>
      <c r="U317" s="5"/>
      <c r="V317" s="5"/>
      <c r="W317" s="5"/>
    </row>
    <row r="318" spans="1:23" ht="15.75" customHeight="1" x14ac:dyDescent="0.25">
      <c r="A318" s="3"/>
      <c r="B318" s="3"/>
      <c r="C318" s="3"/>
      <c r="D318" s="3"/>
      <c r="E318" s="3"/>
      <c r="M318" s="4"/>
      <c r="S318" s="5"/>
      <c r="T318" s="5"/>
      <c r="U318" s="5"/>
      <c r="V318" s="5"/>
      <c r="W318" s="5"/>
    </row>
    <row r="319" spans="1:23" ht="15.75" customHeight="1" x14ac:dyDescent="0.25">
      <c r="A319" s="3"/>
      <c r="B319" s="3"/>
      <c r="C319" s="3"/>
      <c r="D319" s="3"/>
      <c r="E319" s="3"/>
      <c r="M319" s="4"/>
      <c r="S319" s="5"/>
      <c r="T319" s="5"/>
      <c r="U319" s="5"/>
      <c r="V319" s="5"/>
      <c r="W319" s="5"/>
    </row>
    <row r="320" spans="1:23" ht="15.75" customHeight="1" x14ac:dyDescent="0.25">
      <c r="A320" s="3"/>
      <c r="B320" s="3"/>
      <c r="C320" s="3"/>
      <c r="D320" s="3"/>
      <c r="E320" s="3"/>
      <c r="M320" s="4"/>
      <c r="S320" s="5"/>
      <c r="T320" s="5"/>
      <c r="U320" s="5"/>
      <c r="V320" s="5"/>
      <c r="W320" s="5"/>
    </row>
    <row r="321" spans="1:23" ht="15.75" customHeight="1" x14ac:dyDescent="0.25">
      <c r="A321" s="3"/>
      <c r="B321" s="3"/>
      <c r="C321" s="3"/>
      <c r="D321" s="3"/>
      <c r="E321" s="3"/>
      <c r="M321" s="4"/>
      <c r="S321" s="5"/>
      <c r="T321" s="5"/>
      <c r="U321" s="5"/>
      <c r="V321" s="5"/>
      <c r="W321" s="5"/>
    </row>
    <row r="322" spans="1:23" ht="15.75" customHeight="1" x14ac:dyDescent="0.25">
      <c r="A322" s="3"/>
      <c r="B322" s="3"/>
      <c r="C322" s="3"/>
      <c r="D322" s="3"/>
      <c r="E322" s="3"/>
      <c r="M322" s="4"/>
      <c r="S322" s="5"/>
      <c r="T322" s="5"/>
      <c r="U322" s="5"/>
      <c r="V322" s="5"/>
      <c r="W322" s="5"/>
    </row>
    <row r="323" spans="1:23" ht="15.75" customHeight="1" x14ac:dyDescent="0.25">
      <c r="A323" s="3"/>
      <c r="B323" s="3"/>
      <c r="C323" s="3"/>
      <c r="D323" s="3"/>
      <c r="E323" s="3"/>
      <c r="M323" s="4"/>
      <c r="S323" s="5"/>
      <c r="T323" s="5"/>
      <c r="U323" s="5"/>
      <c r="V323" s="5"/>
      <c r="W323" s="5"/>
    </row>
    <row r="324" spans="1:23" ht="15.75" customHeight="1" x14ac:dyDescent="0.25">
      <c r="A324" s="3"/>
      <c r="B324" s="3"/>
      <c r="C324" s="3"/>
      <c r="D324" s="3"/>
      <c r="E324" s="3"/>
      <c r="M324" s="4"/>
      <c r="S324" s="5"/>
      <c r="T324" s="5"/>
      <c r="U324" s="5"/>
      <c r="V324" s="5"/>
      <c r="W324" s="5"/>
    </row>
    <row r="325" spans="1:23" ht="15.75" customHeight="1" x14ac:dyDescent="0.25">
      <c r="A325" s="3"/>
      <c r="B325" s="3"/>
      <c r="C325" s="3"/>
      <c r="D325" s="3"/>
      <c r="E325" s="3"/>
      <c r="M325" s="4"/>
      <c r="S325" s="5"/>
      <c r="T325" s="5"/>
      <c r="U325" s="5"/>
      <c r="V325" s="5"/>
      <c r="W325" s="5"/>
    </row>
    <row r="326" spans="1:23" ht="15.75" customHeight="1" x14ac:dyDescent="0.25">
      <c r="A326" s="3"/>
      <c r="B326" s="3"/>
      <c r="C326" s="3"/>
      <c r="D326" s="3"/>
      <c r="E326" s="3"/>
      <c r="M326" s="4"/>
      <c r="S326" s="5"/>
      <c r="T326" s="5"/>
      <c r="U326" s="5"/>
      <c r="V326" s="5"/>
      <c r="W326" s="5"/>
    </row>
    <row r="327" spans="1:23" ht="15.75" customHeight="1" x14ac:dyDescent="0.25">
      <c r="A327" s="3"/>
      <c r="B327" s="3"/>
      <c r="C327" s="3"/>
      <c r="D327" s="3"/>
      <c r="E327" s="3"/>
      <c r="M327" s="4"/>
      <c r="S327" s="5"/>
      <c r="T327" s="5"/>
      <c r="U327" s="5"/>
      <c r="V327" s="5"/>
      <c r="W327" s="5"/>
    </row>
    <row r="328" spans="1:23" ht="15.75" customHeight="1" x14ac:dyDescent="0.25">
      <c r="A328" s="3"/>
      <c r="B328" s="3"/>
      <c r="C328" s="3"/>
      <c r="D328" s="3"/>
      <c r="E328" s="3"/>
      <c r="M328" s="4"/>
      <c r="S328" s="5"/>
      <c r="T328" s="5"/>
      <c r="U328" s="5"/>
      <c r="V328" s="5"/>
      <c r="W328" s="5"/>
    </row>
    <row r="329" spans="1:23" ht="15.75" customHeight="1" x14ac:dyDescent="0.25">
      <c r="A329" s="3"/>
      <c r="B329" s="3"/>
      <c r="C329" s="3"/>
      <c r="D329" s="3"/>
      <c r="E329" s="3"/>
      <c r="M329" s="4"/>
      <c r="S329" s="5"/>
      <c r="T329" s="5"/>
      <c r="U329" s="5"/>
      <c r="V329" s="5"/>
      <c r="W329" s="5"/>
    </row>
    <row r="330" spans="1:23" ht="15.75" customHeight="1" x14ac:dyDescent="0.25">
      <c r="A330" s="3"/>
      <c r="B330" s="3"/>
      <c r="C330" s="3"/>
      <c r="D330" s="3"/>
      <c r="E330" s="3"/>
      <c r="M330" s="4"/>
      <c r="S330" s="5"/>
      <c r="T330" s="5"/>
      <c r="U330" s="5"/>
      <c r="V330" s="5"/>
      <c r="W330" s="5"/>
    </row>
    <row r="331" spans="1:23" ht="15.75" customHeight="1" x14ac:dyDescent="0.25">
      <c r="A331" s="3"/>
      <c r="B331" s="3"/>
      <c r="C331" s="3"/>
      <c r="D331" s="3"/>
      <c r="E331" s="3"/>
      <c r="M331" s="4"/>
      <c r="S331" s="5"/>
      <c r="T331" s="5"/>
      <c r="U331" s="5"/>
      <c r="V331" s="5"/>
      <c r="W331" s="5"/>
    </row>
    <row r="332" spans="1:23" ht="15.75" customHeight="1" x14ac:dyDescent="0.25">
      <c r="A332" s="3"/>
      <c r="B332" s="3"/>
      <c r="C332" s="3"/>
      <c r="D332" s="3"/>
      <c r="E332" s="3"/>
      <c r="M332" s="4"/>
      <c r="S332" s="5"/>
      <c r="T332" s="5"/>
      <c r="U332" s="5"/>
      <c r="V332" s="5"/>
      <c r="W332" s="5"/>
    </row>
    <row r="333" spans="1:23" ht="15.75" customHeight="1" x14ac:dyDescent="0.25">
      <c r="A333" s="3"/>
      <c r="B333" s="3"/>
      <c r="C333" s="3"/>
      <c r="D333" s="3"/>
      <c r="E333" s="3"/>
      <c r="M333" s="4"/>
      <c r="S333" s="5"/>
      <c r="T333" s="5"/>
      <c r="U333" s="5"/>
      <c r="V333" s="5"/>
      <c r="W333" s="5"/>
    </row>
    <row r="334" spans="1:23" ht="15.75" customHeight="1" x14ac:dyDescent="0.25">
      <c r="A334" s="3"/>
      <c r="B334" s="3"/>
      <c r="C334" s="3"/>
      <c r="D334" s="3"/>
      <c r="E334" s="3"/>
      <c r="M334" s="4"/>
      <c r="S334" s="5"/>
      <c r="T334" s="5"/>
      <c r="U334" s="5"/>
      <c r="V334" s="5"/>
      <c r="W334" s="5"/>
    </row>
    <row r="335" spans="1:23" ht="15.75" customHeight="1" x14ac:dyDescent="0.25">
      <c r="A335" s="3"/>
      <c r="B335" s="3"/>
      <c r="C335" s="3"/>
      <c r="D335" s="3"/>
      <c r="E335" s="3"/>
      <c r="M335" s="4"/>
      <c r="S335" s="5"/>
      <c r="T335" s="5"/>
      <c r="U335" s="5"/>
      <c r="V335" s="5"/>
      <c r="W335" s="5"/>
    </row>
    <row r="336" spans="1:23" ht="15.75" customHeight="1" x14ac:dyDescent="0.25">
      <c r="A336" s="3"/>
      <c r="B336" s="3"/>
      <c r="C336" s="3"/>
      <c r="D336" s="3"/>
      <c r="E336" s="3"/>
      <c r="M336" s="4"/>
      <c r="S336" s="5"/>
      <c r="T336" s="5"/>
      <c r="U336" s="5"/>
      <c r="V336" s="5"/>
      <c r="W336" s="5"/>
    </row>
    <row r="337" spans="1:23" ht="15.75" customHeight="1" x14ac:dyDescent="0.25">
      <c r="A337" s="3"/>
      <c r="B337" s="3"/>
      <c r="C337" s="3"/>
      <c r="D337" s="3"/>
      <c r="E337" s="3"/>
      <c r="M337" s="4"/>
      <c r="S337" s="5"/>
      <c r="T337" s="5"/>
      <c r="U337" s="5"/>
      <c r="V337" s="5"/>
      <c r="W337" s="5"/>
    </row>
    <row r="338" spans="1:23" ht="15.75" customHeight="1" x14ac:dyDescent="0.25">
      <c r="A338" s="3"/>
      <c r="B338" s="3"/>
      <c r="C338" s="3"/>
      <c r="D338" s="3"/>
      <c r="E338" s="3"/>
      <c r="M338" s="4"/>
      <c r="S338" s="5"/>
      <c r="T338" s="5"/>
      <c r="U338" s="5"/>
      <c r="V338" s="5"/>
      <c r="W338" s="5"/>
    </row>
    <row r="339" spans="1:23" ht="15.75" customHeight="1" x14ac:dyDescent="0.25">
      <c r="A339" s="3"/>
      <c r="B339" s="3"/>
      <c r="C339" s="3"/>
      <c r="D339" s="3"/>
      <c r="E339" s="3"/>
      <c r="M339" s="4"/>
      <c r="S339" s="5"/>
      <c r="T339" s="5"/>
      <c r="U339" s="5"/>
      <c r="V339" s="5"/>
      <c r="W339" s="5"/>
    </row>
    <row r="340" spans="1:23" ht="15.75" customHeight="1" x14ac:dyDescent="0.25">
      <c r="A340" s="3"/>
      <c r="B340" s="3"/>
      <c r="C340" s="3"/>
      <c r="D340" s="3"/>
      <c r="E340" s="3"/>
      <c r="M340" s="4"/>
      <c r="S340" s="5"/>
      <c r="T340" s="5"/>
      <c r="U340" s="5"/>
      <c r="V340" s="5"/>
      <c r="W340" s="5"/>
    </row>
    <row r="341" spans="1:23" ht="15.75" customHeight="1" x14ac:dyDescent="0.25">
      <c r="A341" s="3"/>
      <c r="B341" s="3"/>
      <c r="C341" s="3"/>
      <c r="D341" s="3"/>
      <c r="E341" s="3"/>
      <c r="M341" s="4"/>
      <c r="S341" s="5"/>
      <c r="T341" s="5"/>
      <c r="U341" s="5"/>
      <c r="V341" s="5"/>
      <c r="W341" s="5"/>
    </row>
    <row r="342" spans="1:23" ht="15.75" customHeight="1" x14ac:dyDescent="0.25">
      <c r="A342" s="3"/>
      <c r="B342" s="3"/>
      <c r="C342" s="3"/>
      <c r="D342" s="3"/>
      <c r="E342" s="3"/>
      <c r="M342" s="4"/>
      <c r="S342" s="5"/>
      <c r="T342" s="5"/>
      <c r="U342" s="5"/>
      <c r="V342" s="5"/>
      <c r="W342" s="5"/>
    </row>
    <row r="343" spans="1:23" ht="15.75" customHeight="1" x14ac:dyDescent="0.25">
      <c r="A343" s="3"/>
      <c r="B343" s="3"/>
      <c r="C343" s="3"/>
      <c r="D343" s="3"/>
      <c r="E343" s="3"/>
      <c r="M343" s="4"/>
      <c r="S343" s="5"/>
      <c r="T343" s="5"/>
      <c r="U343" s="5"/>
      <c r="V343" s="5"/>
      <c r="W343" s="5"/>
    </row>
    <row r="344" spans="1:23" ht="15.75" customHeight="1" x14ac:dyDescent="0.25">
      <c r="A344" s="3"/>
      <c r="B344" s="3"/>
      <c r="C344" s="3"/>
      <c r="D344" s="3"/>
      <c r="E344" s="3"/>
      <c r="M344" s="4"/>
      <c r="S344" s="5"/>
      <c r="T344" s="5"/>
      <c r="U344" s="5"/>
      <c r="V344" s="5"/>
      <c r="W344" s="5"/>
    </row>
    <row r="345" spans="1:23" ht="15.75" customHeight="1" x14ac:dyDescent="0.25">
      <c r="A345" s="3"/>
      <c r="B345" s="3"/>
      <c r="C345" s="3"/>
      <c r="D345" s="3"/>
      <c r="E345" s="3"/>
      <c r="M345" s="4"/>
      <c r="S345" s="5"/>
      <c r="T345" s="5"/>
      <c r="U345" s="5"/>
      <c r="V345" s="5"/>
      <c r="W345" s="5"/>
    </row>
    <row r="346" spans="1:23" ht="15.75" customHeight="1" x14ac:dyDescent="0.25">
      <c r="A346" s="3"/>
      <c r="B346" s="3"/>
      <c r="C346" s="3"/>
      <c r="D346" s="3"/>
      <c r="E346" s="3"/>
      <c r="M346" s="4"/>
      <c r="S346" s="5"/>
      <c r="T346" s="5"/>
      <c r="U346" s="5"/>
      <c r="V346" s="5"/>
      <c r="W346" s="5"/>
    </row>
    <row r="347" spans="1:23" ht="15.75" customHeight="1" x14ac:dyDescent="0.25">
      <c r="A347" s="3"/>
      <c r="B347" s="3"/>
      <c r="C347" s="3"/>
      <c r="D347" s="3"/>
      <c r="E347" s="3"/>
      <c r="M347" s="4"/>
      <c r="S347" s="5"/>
      <c r="T347" s="5"/>
      <c r="U347" s="5"/>
      <c r="V347" s="5"/>
      <c r="W347" s="5"/>
    </row>
    <row r="348" spans="1:23" ht="15.75" customHeight="1" x14ac:dyDescent="0.25">
      <c r="A348" s="3"/>
      <c r="B348" s="3"/>
      <c r="C348" s="3"/>
      <c r="D348" s="3"/>
      <c r="E348" s="3"/>
      <c r="M348" s="4"/>
      <c r="S348" s="5"/>
      <c r="T348" s="5"/>
      <c r="U348" s="5"/>
      <c r="V348" s="5"/>
      <c r="W348" s="5"/>
    </row>
    <row r="349" spans="1:23" ht="15.75" customHeight="1" x14ac:dyDescent="0.25">
      <c r="A349" s="3"/>
      <c r="B349" s="3"/>
      <c r="C349" s="3"/>
      <c r="D349" s="3"/>
      <c r="E349" s="3"/>
      <c r="M349" s="4"/>
      <c r="S349" s="5"/>
      <c r="T349" s="5"/>
      <c r="U349" s="5"/>
      <c r="V349" s="5"/>
      <c r="W349" s="5"/>
    </row>
    <row r="350" spans="1:23" ht="15.75" customHeight="1" x14ac:dyDescent="0.25">
      <c r="A350" s="3"/>
      <c r="B350" s="3"/>
      <c r="C350" s="3"/>
      <c r="D350" s="3"/>
      <c r="E350" s="3"/>
      <c r="M350" s="4"/>
      <c r="S350" s="5"/>
      <c r="T350" s="5"/>
      <c r="U350" s="5"/>
      <c r="V350" s="5"/>
      <c r="W350" s="5"/>
    </row>
    <row r="351" spans="1:23" ht="15.75" customHeight="1" x14ac:dyDescent="0.25">
      <c r="A351" s="3"/>
      <c r="B351" s="3"/>
      <c r="C351" s="3"/>
      <c r="D351" s="3"/>
      <c r="E351" s="3"/>
      <c r="M351" s="4"/>
      <c r="S351" s="5"/>
      <c r="T351" s="5"/>
      <c r="U351" s="5"/>
      <c r="V351" s="5"/>
      <c r="W351" s="5"/>
    </row>
    <row r="352" spans="1:23" ht="15.75" customHeight="1" x14ac:dyDescent="0.25">
      <c r="A352" s="3"/>
      <c r="B352" s="3"/>
      <c r="C352" s="3"/>
      <c r="D352" s="3"/>
      <c r="E352" s="3"/>
      <c r="M352" s="4"/>
      <c r="S352" s="5"/>
      <c r="T352" s="5"/>
      <c r="U352" s="5"/>
      <c r="V352" s="5"/>
      <c r="W352" s="5"/>
    </row>
    <row r="353" spans="1:23" ht="15.75" customHeight="1" x14ac:dyDescent="0.25">
      <c r="A353" s="3"/>
      <c r="B353" s="3"/>
      <c r="C353" s="3"/>
      <c r="D353" s="3"/>
      <c r="E353" s="3"/>
      <c r="M353" s="4"/>
      <c r="S353" s="5"/>
      <c r="T353" s="5"/>
      <c r="U353" s="5"/>
      <c r="V353" s="5"/>
      <c r="W353" s="5"/>
    </row>
    <row r="354" spans="1:23" ht="15.75" customHeight="1" x14ac:dyDescent="0.25">
      <c r="A354" s="3"/>
      <c r="B354" s="3"/>
      <c r="C354" s="3"/>
      <c r="D354" s="3"/>
      <c r="E354" s="3"/>
      <c r="M354" s="4"/>
      <c r="S354" s="5"/>
      <c r="T354" s="5"/>
      <c r="U354" s="5"/>
      <c r="V354" s="5"/>
      <c r="W354" s="5"/>
    </row>
    <row r="355" spans="1:23" ht="15.75" customHeight="1" x14ac:dyDescent="0.25">
      <c r="A355" s="3"/>
      <c r="B355" s="3"/>
      <c r="C355" s="3"/>
      <c r="D355" s="3"/>
      <c r="E355" s="3"/>
      <c r="M355" s="4"/>
      <c r="S355" s="5"/>
      <c r="T355" s="5"/>
      <c r="U355" s="5"/>
      <c r="V355" s="5"/>
      <c r="W355" s="5"/>
    </row>
    <row r="356" spans="1:23" ht="15.75" customHeight="1" x14ac:dyDescent="0.25">
      <c r="A356" s="3"/>
      <c r="B356" s="3"/>
      <c r="C356" s="3"/>
      <c r="D356" s="3"/>
      <c r="E356" s="3"/>
      <c r="M356" s="4"/>
      <c r="S356" s="5"/>
      <c r="T356" s="5"/>
      <c r="U356" s="5"/>
      <c r="V356" s="5"/>
      <c r="W356" s="5"/>
    </row>
    <row r="357" spans="1:23" ht="15.75" customHeight="1" x14ac:dyDescent="0.25">
      <c r="A357" s="3"/>
      <c r="B357" s="3"/>
      <c r="C357" s="3"/>
      <c r="D357" s="3"/>
      <c r="E357" s="3"/>
      <c r="M357" s="4"/>
      <c r="S357" s="5"/>
      <c r="T357" s="5"/>
      <c r="U357" s="5"/>
      <c r="V357" s="5"/>
      <c r="W357" s="5"/>
    </row>
    <row r="358" spans="1:23" ht="15.75" customHeight="1" x14ac:dyDescent="0.25">
      <c r="A358" s="3"/>
      <c r="B358" s="3"/>
      <c r="C358" s="3"/>
      <c r="D358" s="3"/>
      <c r="E358" s="3"/>
      <c r="M358" s="4"/>
      <c r="S358" s="5"/>
      <c r="T358" s="5"/>
      <c r="U358" s="5"/>
      <c r="V358" s="5"/>
      <c r="W358" s="5"/>
    </row>
    <row r="359" spans="1:23" ht="15.75" customHeight="1" x14ac:dyDescent="0.25">
      <c r="A359" s="3"/>
      <c r="B359" s="3"/>
      <c r="C359" s="3"/>
      <c r="D359" s="3"/>
      <c r="E359" s="3"/>
      <c r="M359" s="4"/>
      <c r="S359" s="5"/>
      <c r="T359" s="5"/>
      <c r="U359" s="5"/>
      <c r="V359" s="5"/>
      <c r="W359" s="5"/>
    </row>
    <row r="360" spans="1:23" ht="15.75" customHeight="1" x14ac:dyDescent="0.25">
      <c r="A360" s="3"/>
      <c r="B360" s="3"/>
      <c r="C360" s="3"/>
      <c r="D360" s="3"/>
      <c r="E360" s="3"/>
      <c r="M360" s="4"/>
      <c r="S360" s="5"/>
      <c r="T360" s="5"/>
      <c r="U360" s="5"/>
      <c r="V360" s="5"/>
      <c r="W360" s="5"/>
    </row>
    <row r="361" spans="1:23" ht="15.75" customHeight="1" x14ac:dyDescent="0.25">
      <c r="A361" s="3"/>
      <c r="B361" s="3"/>
      <c r="C361" s="3"/>
      <c r="D361" s="3"/>
      <c r="E361" s="3"/>
      <c r="M361" s="4"/>
      <c r="S361" s="5"/>
      <c r="T361" s="5"/>
      <c r="U361" s="5"/>
      <c r="V361" s="5"/>
      <c r="W361" s="5"/>
    </row>
    <row r="362" spans="1:23" ht="15.75" customHeight="1" x14ac:dyDescent="0.25">
      <c r="A362" s="3"/>
      <c r="B362" s="3"/>
      <c r="C362" s="3"/>
      <c r="D362" s="3"/>
      <c r="E362" s="3"/>
      <c r="M362" s="4"/>
      <c r="S362" s="5"/>
      <c r="T362" s="5"/>
      <c r="U362" s="5"/>
      <c r="V362" s="5"/>
      <c r="W362" s="5"/>
    </row>
    <row r="363" spans="1:23" ht="15.75" customHeight="1" x14ac:dyDescent="0.25">
      <c r="A363" s="3"/>
      <c r="B363" s="3"/>
      <c r="C363" s="3"/>
      <c r="D363" s="3"/>
      <c r="E363" s="3"/>
      <c r="M363" s="4"/>
      <c r="S363" s="5"/>
      <c r="T363" s="5"/>
      <c r="U363" s="5"/>
      <c r="V363" s="5"/>
      <c r="W363" s="5"/>
    </row>
    <row r="364" spans="1:23" ht="15.75" customHeight="1" x14ac:dyDescent="0.25">
      <c r="A364" s="3"/>
      <c r="B364" s="3"/>
      <c r="C364" s="3"/>
      <c r="D364" s="3"/>
      <c r="E364" s="3"/>
      <c r="M364" s="4"/>
      <c r="S364" s="5"/>
      <c r="T364" s="5"/>
      <c r="U364" s="5"/>
      <c r="V364" s="5"/>
      <c r="W364" s="5"/>
    </row>
    <row r="365" spans="1:23" ht="15.75" customHeight="1" x14ac:dyDescent="0.25">
      <c r="A365" s="3"/>
      <c r="B365" s="3"/>
      <c r="C365" s="3"/>
      <c r="D365" s="3"/>
      <c r="E365" s="3"/>
      <c r="M365" s="4"/>
      <c r="S365" s="5"/>
      <c r="T365" s="5"/>
      <c r="U365" s="5"/>
      <c r="V365" s="5"/>
      <c r="W365" s="5"/>
    </row>
    <row r="366" spans="1:23" ht="15.75" customHeight="1" x14ac:dyDescent="0.25">
      <c r="A366" s="3"/>
      <c r="B366" s="3"/>
      <c r="C366" s="3"/>
      <c r="D366" s="3"/>
      <c r="E366" s="3"/>
      <c r="M366" s="4"/>
      <c r="S366" s="5"/>
      <c r="T366" s="5"/>
      <c r="U366" s="5"/>
      <c r="V366" s="5"/>
      <c r="W366" s="5"/>
    </row>
    <row r="367" spans="1:23" ht="15.75" customHeight="1" x14ac:dyDescent="0.25">
      <c r="A367" s="3"/>
      <c r="B367" s="3"/>
      <c r="C367" s="3"/>
      <c r="D367" s="3"/>
      <c r="E367" s="3"/>
      <c r="M367" s="4"/>
      <c r="S367" s="5"/>
      <c r="T367" s="5"/>
      <c r="U367" s="5"/>
      <c r="V367" s="5"/>
      <c r="W367" s="5"/>
    </row>
    <row r="368" spans="1:23" ht="15.75" customHeight="1" x14ac:dyDescent="0.25">
      <c r="A368" s="3"/>
      <c r="B368" s="3"/>
      <c r="C368" s="3"/>
      <c r="D368" s="3"/>
      <c r="E368" s="3"/>
      <c r="M368" s="4"/>
      <c r="S368" s="5"/>
      <c r="T368" s="5"/>
      <c r="U368" s="5"/>
      <c r="V368" s="5"/>
      <c r="W368" s="5"/>
    </row>
    <row r="369" spans="1:23" ht="15.75" customHeight="1" x14ac:dyDescent="0.25">
      <c r="A369" s="3"/>
      <c r="B369" s="3"/>
      <c r="C369" s="3"/>
      <c r="D369" s="3"/>
      <c r="E369" s="3"/>
      <c r="M369" s="4"/>
      <c r="S369" s="5"/>
      <c r="T369" s="5"/>
      <c r="U369" s="5"/>
      <c r="V369" s="5"/>
      <c r="W369" s="5"/>
    </row>
    <row r="370" spans="1:23" ht="15.75" customHeight="1" x14ac:dyDescent="0.25">
      <c r="A370" s="3"/>
      <c r="B370" s="3"/>
      <c r="C370" s="3"/>
      <c r="D370" s="3"/>
      <c r="E370" s="3"/>
      <c r="M370" s="4"/>
      <c r="S370" s="5"/>
      <c r="T370" s="5"/>
      <c r="U370" s="5"/>
      <c r="V370" s="5"/>
      <c r="W370" s="5"/>
    </row>
    <row r="371" spans="1:23" ht="15.75" customHeight="1" x14ac:dyDescent="0.25">
      <c r="A371" s="3"/>
      <c r="B371" s="3"/>
      <c r="C371" s="3"/>
      <c r="D371" s="3"/>
      <c r="E371" s="3"/>
      <c r="M371" s="4"/>
      <c r="S371" s="5"/>
      <c r="T371" s="5"/>
      <c r="U371" s="5"/>
      <c r="V371" s="5"/>
      <c r="W371" s="5"/>
    </row>
    <row r="372" spans="1:23" ht="15.75" customHeight="1" x14ac:dyDescent="0.25">
      <c r="A372" s="3"/>
      <c r="B372" s="3"/>
      <c r="C372" s="3"/>
      <c r="D372" s="3"/>
      <c r="E372" s="3"/>
      <c r="M372" s="4"/>
      <c r="S372" s="5"/>
      <c r="T372" s="5"/>
      <c r="U372" s="5"/>
      <c r="V372" s="5"/>
      <c r="W372" s="5"/>
    </row>
    <row r="373" spans="1:23" ht="15.75" customHeight="1" x14ac:dyDescent="0.25">
      <c r="A373" s="3"/>
      <c r="B373" s="3"/>
      <c r="C373" s="3"/>
      <c r="D373" s="3"/>
      <c r="E373" s="3"/>
      <c r="M373" s="4"/>
      <c r="S373" s="5"/>
      <c r="T373" s="5"/>
      <c r="U373" s="5"/>
      <c r="V373" s="5"/>
      <c r="W373" s="5"/>
    </row>
    <row r="374" spans="1:23" ht="15.75" customHeight="1" x14ac:dyDescent="0.25">
      <c r="A374" s="3"/>
      <c r="B374" s="3"/>
      <c r="C374" s="3"/>
      <c r="D374" s="3"/>
      <c r="E374" s="3"/>
      <c r="M374" s="4"/>
      <c r="S374" s="5"/>
      <c r="T374" s="5"/>
      <c r="U374" s="5"/>
      <c r="V374" s="5"/>
      <c r="W374" s="5"/>
    </row>
    <row r="375" spans="1:23" ht="15.75" customHeight="1" x14ac:dyDescent="0.25">
      <c r="A375" s="3"/>
      <c r="B375" s="3"/>
      <c r="C375" s="3"/>
      <c r="D375" s="3"/>
      <c r="E375" s="3"/>
      <c r="M375" s="4"/>
      <c r="S375" s="5"/>
      <c r="T375" s="5"/>
      <c r="U375" s="5"/>
      <c r="V375" s="5"/>
      <c r="W375" s="5"/>
    </row>
    <row r="376" spans="1:23" ht="15.75" customHeight="1" x14ac:dyDescent="0.25">
      <c r="A376" s="3"/>
      <c r="B376" s="3"/>
      <c r="C376" s="3"/>
      <c r="D376" s="3"/>
      <c r="E376" s="3"/>
      <c r="M376" s="4"/>
      <c r="S376" s="5"/>
      <c r="T376" s="5"/>
      <c r="U376" s="5"/>
      <c r="V376" s="5"/>
      <c r="W376" s="5"/>
    </row>
    <row r="377" spans="1:23" ht="15.75" customHeight="1" x14ac:dyDescent="0.25">
      <c r="A377" s="3"/>
      <c r="B377" s="3"/>
      <c r="C377" s="3"/>
      <c r="D377" s="3"/>
      <c r="E377" s="3"/>
      <c r="M377" s="4"/>
      <c r="S377" s="5"/>
      <c r="T377" s="5"/>
      <c r="U377" s="5"/>
      <c r="V377" s="5"/>
      <c r="W377" s="5"/>
    </row>
    <row r="378" spans="1:23" ht="15.75" customHeight="1" x14ac:dyDescent="0.25">
      <c r="A378" s="3"/>
      <c r="B378" s="3"/>
      <c r="C378" s="3"/>
      <c r="D378" s="3"/>
      <c r="E378" s="3"/>
      <c r="M378" s="4"/>
      <c r="S378" s="5"/>
      <c r="T378" s="5"/>
      <c r="U378" s="5"/>
      <c r="V378" s="5"/>
      <c r="W378" s="5"/>
    </row>
    <row r="379" spans="1:23" ht="15.75" customHeight="1" x14ac:dyDescent="0.25">
      <c r="A379" s="3"/>
      <c r="B379" s="3"/>
      <c r="C379" s="3"/>
      <c r="D379" s="3"/>
      <c r="E379" s="3"/>
      <c r="M379" s="4"/>
      <c r="S379" s="5"/>
      <c r="T379" s="5"/>
      <c r="U379" s="5"/>
      <c r="V379" s="5"/>
      <c r="W379" s="5"/>
    </row>
    <row r="380" spans="1:23" ht="15.75" customHeight="1" x14ac:dyDescent="0.25">
      <c r="A380" s="3"/>
      <c r="B380" s="3"/>
      <c r="C380" s="3"/>
      <c r="D380" s="3"/>
      <c r="E380" s="3"/>
      <c r="M380" s="4"/>
      <c r="S380" s="5"/>
      <c r="T380" s="5"/>
      <c r="U380" s="5"/>
      <c r="V380" s="5"/>
      <c r="W380" s="5"/>
    </row>
    <row r="381" spans="1:23" ht="15.75" customHeight="1" x14ac:dyDescent="0.25">
      <c r="A381" s="3"/>
      <c r="B381" s="3"/>
      <c r="C381" s="3"/>
      <c r="D381" s="3"/>
      <c r="E381" s="3"/>
      <c r="M381" s="4"/>
      <c r="S381" s="5"/>
      <c r="T381" s="5"/>
      <c r="U381" s="5"/>
      <c r="V381" s="5"/>
      <c r="W381" s="5"/>
    </row>
    <row r="382" spans="1:23" ht="15.75" customHeight="1" x14ac:dyDescent="0.25">
      <c r="A382" s="3"/>
      <c r="B382" s="3"/>
      <c r="C382" s="3"/>
      <c r="D382" s="3"/>
      <c r="E382" s="3"/>
      <c r="M382" s="4"/>
      <c r="S382" s="5"/>
      <c r="T382" s="5"/>
      <c r="U382" s="5"/>
      <c r="V382" s="5"/>
      <c r="W382" s="5"/>
    </row>
    <row r="383" spans="1:23" ht="15.75" customHeight="1" x14ac:dyDescent="0.25">
      <c r="A383" s="3"/>
      <c r="B383" s="3"/>
      <c r="C383" s="3"/>
      <c r="D383" s="3"/>
      <c r="E383" s="3"/>
      <c r="M383" s="4"/>
      <c r="S383" s="5"/>
      <c r="T383" s="5"/>
      <c r="U383" s="5"/>
      <c r="V383" s="5"/>
      <c r="W383" s="5"/>
    </row>
    <row r="384" spans="1:23" ht="15.75" customHeight="1" x14ac:dyDescent="0.25">
      <c r="A384" s="3"/>
      <c r="B384" s="3"/>
      <c r="C384" s="3"/>
      <c r="D384" s="3"/>
      <c r="E384" s="3"/>
      <c r="M384" s="4"/>
      <c r="S384" s="5"/>
      <c r="T384" s="5"/>
      <c r="U384" s="5"/>
      <c r="V384" s="5"/>
      <c r="W384" s="5"/>
    </row>
    <row r="385" spans="1:23" ht="15.75" customHeight="1" x14ac:dyDescent="0.25">
      <c r="A385" s="3"/>
      <c r="B385" s="3"/>
      <c r="C385" s="3"/>
      <c r="D385" s="3"/>
      <c r="E385" s="3"/>
      <c r="M385" s="4"/>
      <c r="S385" s="5"/>
      <c r="T385" s="5"/>
      <c r="U385" s="5"/>
      <c r="V385" s="5"/>
      <c r="W385" s="5"/>
    </row>
    <row r="386" spans="1:23" ht="15.75" customHeight="1" x14ac:dyDescent="0.25">
      <c r="A386" s="3"/>
      <c r="B386" s="3"/>
      <c r="C386" s="3"/>
      <c r="D386" s="3"/>
      <c r="E386" s="3"/>
      <c r="M386" s="4"/>
      <c r="S386" s="5"/>
      <c r="T386" s="5"/>
      <c r="U386" s="5"/>
      <c r="V386" s="5"/>
      <c r="W386" s="5"/>
    </row>
    <row r="387" spans="1:23" ht="15.75" customHeight="1" x14ac:dyDescent="0.25">
      <c r="A387" s="3"/>
      <c r="B387" s="3"/>
      <c r="C387" s="3"/>
      <c r="D387" s="3"/>
      <c r="E387" s="3"/>
      <c r="M387" s="4"/>
      <c r="S387" s="5"/>
      <c r="T387" s="5"/>
      <c r="U387" s="5"/>
      <c r="V387" s="5"/>
      <c r="W387" s="5"/>
    </row>
    <row r="388" spans="1:23" ht="15.75" customHeight="1" x14ac:dyDescent="0.25">
      <c r="A388" s="3"/>
      <c r="B388" s="3"/>
      <c r="C388" s="3"/>
      <c r="D388" s="3"/>
      <c r="E388" s="3"/>
      <c r="M388" s="4"/>
      <c r="S388" s="5"/>
      <c r="T388" s="5"/>
      <c r="U388" s="5"/>
      <c r="V388" s="5"/>
      <c r="W388" s="5"/>
    </row>
    <row r="389" spans="1:23" ht="15.75" customHeight="1" x14ac:dyDescent="0.25">
      <c r="A389" s="3"/>
      <c r="B389" s="3"/>
      <c r="C389" s="3"/>
      <c r="D389" s="3"/>
      <c r="E389" s="3"/>
      <c r="M389" s="4"/>
      <c r="S389" s="5"/>
      <c r="T389" s="5"/>
      <c r="U389" s="5"/>
      <c r="V389" s="5"/>
      <c r="W389" s="5"/>
    </row>
    <row r="390" spans="1:23" ht="15.75" customHeight="1" x14ac:dyDescent="0.25">
      <c r="A390" s="3"/>
      <c r="B390" s="3"/>
      <c r="C390" s="3"/>
      <c r="D390" s="3"/>
      <c r="E390" s="3"/>
      <c r="M390" s="4"/>
      <c r="S390" s="5"/>
      <c r="T390" s="5"/>
      <c r="U390" s="5"/>
      <c r="V390" s="5"/>
      <c r="W390" s="5"/>
    </row>
    <row r="391" spans="1:23" ht="15.75" customHeight="1" x14ac:dyDescent="0.25">
      <c r="A391" s="3"/>
      <c r="B391" s="3"/>
      <c r="C391" s="3"/>
      <c r="D391" s="3"/>
      <c r="E391" s="3"/>
      <c r="M391" s="4"/>
      <c r="S391" s="5"/>
      <c r="T391" s="5"/>
      <c r="U391" s="5"/>
      <c r="V391" s="5"/>
      <c r="W391" s="5"/>
    </row>
    <row r="392" spans="1:23" ht="15.75" customHeight="1" x14ac:dyDescent="0.25">
      <c r="A392" s="3"/>
      <c r="B392" s="3"/>
      <c r="C392" s="3"/>
      <c r="D392" s="3"/>
      <c r="E392" s="3"/>
      <c r="M392" s="4"/>
      <c r="S392" s="5"/>
      <c r="T392" s="5"/>
      <c r="U392" s="5"/>
      <c r="V392" s="5"/>
      <c r="W392" s="5"/>
    </row>
    <row r="393" spans="1:23" ht="15.75" customHeight="1" x14ac:dyDescent="0.25">
      <c r="A393" s="3"/>
      <c r="B393" s="3"/>
      <c r="C393" s="3"/>
      <c r="D393" s="3"/>
      <c r="E393" s="3"/>
      <c r="M393" s="4"/>
      <c r="S393" s="5"/>
      <c r="T393" s="5"/>
      <c r="U393" s="5"/>
      <c r="V393" s="5"/>
      <c r="W393" s="5"/>
    </row>
    <row r="394" spans="1:23" ht="15.75" customHeight="1" x14ac:dyDescent="0.25">
      <c r="A394" s="3"/>
      <c r="B394" s="3"/>
      <c r="C394" s="3"/>
      <c r="D394" s="3"/>
      <c r="E394" s="3"/>
      <c r="M394" s="4"/>
      <c r="S394" s="5"/>
      <c r="T394" s="5"/>
      <c r="U394" s="5"/>
      <c r="V394" s="5"/>
      <c r="W394" s="5"/>
    </row>
    <row r="395" spans="1:23" ht="15.75" customHeight="1" x14ac:dyDescent="0.25">
      <c r="A395" s="3"/>
      <c r="B395" s="3"/>
      <c r="C395" s="3"/>
      <c r="D395" s="3"/>
      <c r="E395" s="3"/>
      <c r="M395" s="4"/>
      <c r="S395" s="5"/>
      <c r="T395" s="5"/>
      <c r="U395" s="5"/>
      <c r="V395" s="5"/>
      <c r="W395" s="5"/>
    </row>
    <row r="396" spans="1:23" ht="15.75" customHeight="1" x14ac:dyDescent="0.25">
      <c r="A396" s="3"/>
      <c r="B396" s="3"/>
      <c r="C396" s="3"/>
      <c r="D396" s="3"/>
      <c r="E396" s="3"/>
      <c r="M396" s="4"/>
      <c r="S396" s="5"/>
      <c r="T396" s="5"/>
      <c r="U396" s="5"/>
      <c r="V396" s="5"/>
      <c r="W396" s="5"/>
    </row>
    <row r="397" spans="1:23" ht="15.75" customHeight="1" x14ac:dyDescent="0.25">
      <c r="A397" s="3"/>
      <c r="B397" s="3"/>
      <c r="C397" s="3"/>
      <c r="D397" s="3"/>
      <c r="E397" s="3"/>
      <c r="M397" s="4"/>
      <c r="S397" s="5"/>
      <c r="T397" s="5"/>
      <c r="U397" s="5"/>
      <c r="V397" s="5"/>
      <c r="W397" s="5"/>
    </row>
    <row r="398" spans="1:23" ht="15.75" customHeight="1" x14ac:dyDescent="0.25">
      <c r="A398" s="3"/>
      <c r="B398" s="3"/>
      <c r="C398" s="3"/>
      <c r="D398" s="3"/>
      <c r="E398" s="3"/>
      <c r="M398" s="4"/>
      <c r="S398" s="5"/>
      <c r="T398" s="5"/>
      <c r="U398" s="5"/>
      <c r="V398" s="5"/>
      <c r="W398" s="5"/>
    </row>
    <row r="399" spans="1:23" ht="15.75" customHeight="1" x14ac:dyDescent="0.25">
      <c r="A399" s="3"/>
      <c r="B399" s="3"/>
      <c r="C399" s="3"/>
      <c r="D399" s="3"/>
      <c r="E399" s="3"/>
      <c r="M399" s="4"/>
      <c r="S399" s="5"/>
      <c r="T399" s="5"/>
      <c r="U399" s="5"/>
      <c r="V399" s="5"/>
      <c r="W399" s="5"/>
    </row>
    <row r="400" spans="1:23" ht="15.75" customHeight="1" x14ac:dyDescent="0.25">
      <c r="A400" s="3"/>
      <c r="B400" s="3"/>
      <c r="C400" s="3"/>
      <c r="D400" s="3"/>
      <c r="E400" s="3"/>
      <c r="M400" s="4"/>
      <c r="S400" s="5"/>
      <c r="T400" s="5"/>
      <c r="U400" s="5"/>
      <c r="V400" s="5"/>
      <c r="W400" s="5"/>
    </row>
    <row r="401" spans="1:23" ht="15.75" customHeight="1" x14ac:dyDescent="0.25">
      <c r="A401" s="3"/>
      <c r="B401" s="3"/>
      <c r="C401" s="3"/>
      <c r="D401" s="3"/>
      <c r="E401" s="3"/>
      <c r="M401" s="4"/>
      <c r="S401" s="5"/>
      <c r="T401" s="5"/>
      <c r="U401" s="5"/>
      <c r="V401" s="5"/>
      <c r="W401" s="5"/>
    </row>
    <row r="402" spans="1:23" ht="15.75" customHeight="1" x14ac:dyDescent="0.25">
      <c r="A402" s="3"/>
      <c r="B402" s="3"/>
      <c r="C402" s="3"/>
      <c r="D402" s="3"/>
      <c r="E402" s="3"/>
      <c r="M402" s="4"/>
      <c r="S402" s="5"/>
      <c r="T402" s="5"/>
      <c r="U402" s="5"/>
      <c r="V402" s="5"/>
      <c r="W402" s="5"/>
    </row>
    <row r="403" spans="1:23" ht="15.75" customHeight="1" x14ac:dyDescent="0.25">
      <c r="A403" s="3"/>
      <c r="B403" s="3"/>
      <c r="C403" s="3"/>
      <c r="D403" s="3"/>
      <c r="E403" s="3"/>
      <c r="M403" s="4"/>
      <c r="S403" s="5"/>
      <c r="T403" s="5"/>
      <c r="U403" s="5"/>
      <c r="V403" s="5"/>
      <c r="W403" s="5"/>
    </row>
    <row r="404" spans="1:23" ht="15.75" customHeight="1" x14ac:dyDescent="0.25">
      <c r="A404" s="3"/>
      <c r="B404" s="3"/>
      <c r="C404" s="3"/>
      <c r="D404" s="3"/>
      <c r="E404" s="3"/>
      <c r="M404" s="4"/>
      <c r="S404" s="5"/>
      <c r="T404" s="5"/>
      <c r="U404" s="5"/>
      <c r="V404" s="5"/>
      <c r="W404" s="5"/>
    </row>
    <row r="405" spans="1:23" ht="15.75" customHeight="1" x14ac:dyDescent="0.25">
      <c r="A405" s="3"/>
      <c r="B405" s="3"/>
      <c r="C405" s="3"/>
      <c r="D405" s="3"/>
      <c r="E405" s="3"/>
      <c r="M405" s="4"/>
      <c r="S405" s="5"/>
      <c r="T405" s="5"/>
      <c r="U405" s="5"/>
      <c r="V405" s="5"/>
      <c r="W405" s="5"/>
    </row>
    <row r="406" spans="1:23" ht="15.75" customHeight="1" x14ac:dyDescent="0.25">
      <c r="A406" s="3"/>
      <c r="B406" s="3"/>
      <c r="C406" s="3"/>
      <c r="D406" s="3"/>
      <c r="E406" s="3"/>
      <c r="M406" s="4"/>
      <c r="S406" s="5"/>
      <c r="T406" s="5"/>
      <c r="U406" s="5"/>
      <c r="V406" s="5"/>
      <c r="W406" s="5"/>
    </row>
    <row r="407" spans="1:23" ht="15.75" customHeight="1" x14ac:dyDescent="0.25">
      <c r="A407" s="3"/>
      <c r="B407" s="3"/>
      <c r="C407" s="3"/>
      <c r="D407" s="3"/>
      <c r="E407" s="3"/>
      <c r="M407" s="4"/>
      <c r="S407" s="5"/>
      <c r="T407" s="5"/>
      <c r="U407" s="5"/>
      <c r="V407" s="5"/>
      <c r="W407" s="5"/>
    </row>
    <row r="408" spans="1:23" ht="15.75" customHeight="1" x14ac:dyDescent="0.25">
      <c r="A408" s="3"/>
      <c r="B408" s="3"/>
      <c r="C408" s="3"/>
      <c r="D408" s="3"/>
      <c r="E408" s="3"/>
      <c r="M408" s="4"/>
      <c r="S408" s="5"/>
      <c r="T408" s="5"/>
      <c r="U408" s="5"/>
      <c r="V408" s="5"/>
      <c r="W408" s="5"/>
    </row>
    <row r="409" spans="1:23" ht="15.75" customHeight="1" x14ac:dyDescent="0.25">
      <c r="A409" s="3"/>
      <c r="B409" s="3"/>
      <c r="C409" s="3"/>
      <c r="D409" s="3"/>
      <c r="E409" s="3"/>
      <c r="M409" s="4"/>
      <c r="S409" s="5"/>
      <c r="T409" s="5"/>
      <c r="U409" s="5"/>
      <c r="V409" s="5"/>
      <c r="W409" s="5"/>
    </row>
    <row r="410" spans="1:23" ht="15.75" customHeight="1" x14ac:dyDescent="0.25">
      <c r="A410" s="3"/>
      <c r="B410" s="3"/>
      <c r="C410" s="3"/>
      <c r="D410" s="3"/>
      <c r="E410" s="3"/>
      <c r="M410" s="4"/>
      <c r="S410" s="5"/>
      <c r="T410" s="5"/>
      <c r="U410" s="5"/>
      <c r="V410" s="5"/>
      <c r="W410" s="5"/>
    </row>
    <row r="411" spans="1:23" ht="15.75" customHeight="1" x14ac:dyDescent="0.25">
      <c r="A411" s="3"/>
      <c r="B411" s="3"/>
      <c r="C411" s="3"/>
      <c r="D411" s="3"/>
      <c r="E411" s="3"/>
      <c r="M411" s="4"/>
      <c r="S411" s="5"/>
      <c r="T411" s="5"/>
      <c r="U411" s="5"/>
      <c r="V411" s="5"/>
      <c r="W411" s="5"/>
    </row>
    <row r="412" spans="1:23" ht="15.75" customHeight="1" x14ac:dyDescent="0.25">
      <c r="A412" s="3"/>
      <c r="B412" s="3"/>
      <c r="C412" s="3"/>
      <c r="D412" s="3"/>
      <c r="E412" s="3"/>
      <c r="M412" s="4"/>
      <c r="S412" s="5"/>
      <c r="T412" s="5"/>
      <c r="U412" s="5"/>
      <c r="V412" s="5"/>
      <c r="W412" s="5"/>
    </row>
    <row r="413" spans="1:23" ht="15.75" customHeight="1" x14ac:dyDescent="0.25">
      <c r="A413" s="3"/>
      <c r="B413" s="3"/>
      <c r="C413" s="3"/>
      <c r="D413" s="3"/>
      <c r="E413" s="3"/>
      <c r="M413" s="4"/>
      <c r="S413" s="5"/>
      <c r="T413" s="5"/>
      <c r="U413" s="5"/>
      <c r="V413" s="5"/>
      <c r="W413" s="5"/>
    </row>
    <row r="414" spans="1:23" ht="15.75" customHeight="1" x14ac:dyDescent="0.25">
      <c r="A414" s="3"/>
      <c r="B414" s="3"/>
      <c r="C414" s="3"/>
      <c r="D414" s="3"/>
      <c r="E414" s="3"/>
      <c r="M414" s="4"/>
      <c r="S414" s="5"/>
      <c r="T414" s="5"/>
      <c r="U414" s="5"/>
      <c r="V414" s="5"/>
      <c r="W414" s="5"/>
    </row>
    <row r="415" spans="1:23" ht="15.75" customHeight="1" x14ac:dyDescent="0.25">
      <c r="A415" s="3"/>
      <c r="B415" s="3"/>
      <c r="C415" s="3"/>
      <c r="D415" s="3"/>
      <c r="E415" s="3"/>
      <c r="M415" s="4"/>
      <c r="S415" s="5"/>
      <c r="T415" s="5"/>
      <c r="U415" s="5"/>
      <c r="V415" s="5"/>
      <c r="W415" s="5"/>
    </row>
    <row r="416" spans="1:23" ht="15.75" customHeight="1" x14ac:dyDescent="0.25">
      <c r="A416" s="3"/>
      <c r="B416" s="3"/>
      <c r="C416" s="3"/>
      <c r="D416" s="3"/>
      <c r="E416" s="3"/>
      <c r="M416" s="4"/>
      <c r="S416" s="5"/>
      <c r="T416" s="5"/>
      <c r="U416" s="5"/>
      <c r="V416" s="5"/>
      <c r="W416" s="5"/>
    </row>
    <row r="417" spans="1:23" ht="15.75" customHeight="1" x14ac:dyDescent="0.25">
      <c r="A417" s="3"/>
      <c r="B417" s="3"/>
      <c r="C417" s="3"/>
      <c r="D417" s="3"/>
      <c r="E417" s="3"/>
      <c r="M417" s="4"/>
      <c r="S417" s="5"/>
      <c r="T417" s="5"/>
      <c r="U417" s="5"/>
      <c r="V417" s="5"/>
      <c r="W417" s="5"/>
    </row>
    <row r="418" spans="1:23" ht="15.75" customHeight="1" x14ac:dyDescent="0.25">
      <c r="A418" s="3"/>
      <c r="B418" s="3"/>
      <c r="C418" s="3"/>
      <c r="D418" s="3"/>
      <c r="E418" s="3"/>
      <c r="M418" s="4"/>
      <c r="S418" s="5"/>
      <c r="T418" s="5"/>
      <c r="U418" s="5"/>
      <c r="V418" s="5"/>
      <c r="W418" s="5"/>
    </row>
    <row r="419" spans="1:23" ht="15.75" customHeight="1" x14ac:dyDescent="0.25">
      <c r="A419" s="3"/>
      <c r="B419" s="3"/>
      <c r="C419" s="3"/>
      <c r="D419" s="3"/>
      <c r="E419" s="3"/>
      <c r="M419" s="4"/>
      <c r="S419" s="5"/>
      <c r="T419" s="5"/>
      <c r="U419" s="5"/>
      <c r="V419" s="5"/>
      <c r="W419" s="5"/>
    </row>
    <row r="420" spans="1:23" ht="15.75" customHeight="1" x14ac:dyDescent="0.25">
      <c r="A420" s="3"/>
      <c r="B420" s="3"/>
      <c r="C420" s="3"/>
      <c r="D420" s="3"/>
      <c r="E420" s="3"/>
      <c r="M420" s="4"/>
      <c r="S420" s="5"/>
      <c r="T420" s="5"/>
      <c r="U420" s="5"/>
      <c r="V420" s="5"/>
      <c r="W420" s="5"/>
    </row>
    <row r="421" spans="1:23" ht="15.75" customHeight="1" x14ac:dyDescent="0.25">
      <c r="A421" s="3"/>
      <c r="B421" s="3"/>
      <c r="C421" s="3"/>
      <c r="D421" s="3"/>
      <c r="E421" s="3"/>
      <c r="M421" s="4"/>
      <c r="S421" s="5"/>
      <c r="T421" s="5"/>
      <c r="U421" s="5"/>
      <c r="V421" s="5"/>
      <c r="W421" s="5"/>
    </row>
    <row r="422" spans="1:23" ht="15.75" customHeight="1" x14ac:dyDescent="0.25">
      <c r="A422" s="3"/>
      <c r="B422" s="3"/>
      <c r="C422" s="3"/>
      <c r="D422" s="3"/>
      <c r="E422" s="3"/>
      <c r="M422" s="4"/>
      <c r="S422" s="5"/>
      <c r="T422" s="5"/>
      <c r="U422" s="5"/>
      <c r="V422" s="5"/>
      <c r="W422" s="5"/>
    </row>
    <row r="423" spans="1:23" ht="15.75" customHeight="1" x14ac:dyDescent="0.25">
      <c r="A423" s="3"/>
      <c r="B423" s="3"/>
      <c r="C423" s="3"/>
      <c r="D423" s="3"/>
      <c r="E423" s="3"/>
      <c r="M423" s="4"/>
      <c r="S423" s="5"/>
      <c r="T423" s="5"/>
      <c r="U423" s="5"/>
      <c r="V423" s="5"/>
      <c r="W423" s="5"/>
    </row>
    <row r="424" spans="1:23" ht="15.75" customHeight="1" x14ac:dyDescent="0.25">
      <c r="A424" s="3"/>
      <c r="B424" s="3"/>
      <c r="C424" s="3"/>
      <c r="D424" s="3"/>
      <c r="E424" s="3"/>
      <c r="M424" s="4"/>
      <c r="S424" s="5"/>
      <c r="T424" s="5"/>
      <c r="U424" s="5"/>
      <c r="V424" s="5"/>
      <c r="W424" s="5"/>
    </row>
    <row r="425" spans="1:23" ht="15.75" customHeight="1" x14ac:dyDescent="0.25">
      <c r="A425" s="3"/>
      <c r="B425" s="3"/>
      <c r="C425" s="3"/>
      <c r="D425" s="3"/>
      <c r="E425" s="3"/>
      <c r="M425" s="4"/>
      <c r="S425" s="5"/>
      <c r="T425" s="5"/>
      <c r="U425" s="5"/>
      <c r="V425" s="5"/>
      <c r="W425" s="5"/>
    </row>
    <row r="426" spans="1:23" ht="15.75" customHeight="1" x14ac:dyDescent="0.25">
      <c r="A426" s="3"/>
      <c r="B426" s="3"/>
      <c r="C426" s="3"/>
      <c r="D426" s="3"/>
      <c r="E426" s="3"/>
      <c r="M426" s="4"/>
      <c r="S426" s="5"/>
      <c r="T426" s="5"/>
      <c r="U426" s="5"/>
      <c r="V426" s="5"/>
      <c r="W426" s="5"/>
    </row>
    <row r="427" spans="1:23" ht="15.75" customHeight="1" x14ac:dyDescent="0.25">
      <c r="A427" s="3"/>
      <c r="B427" s="3"/>
      <c r="C427" s="3"/>
      <c r="D427" s="3"/>
      <c r="E427" s="3"/>
      <c r="M427" s="4"/>
      <c r="S427" s="5"/>
      <c r="T427" s="5"/>
      <c r="U427" s="5"/>
      <c r="V427" s="5"/>
      <c r="W427" s="5"/>
    </row>
    <row r="428" spans="1:23" ht="15.75" customHeight="1" x14ac:dyDescent="0.25">
      <c r="A428" s="3"/>
      <c r="B428" s="3"/>
      <c r="C428" s="3"/>
      <c r="D428" s="3"/>
      <c r="E428" s="3"/>
      <c r="M428" s="4"/>
      <c r="S428" s="5"/>
      <c r="T428" s="5"/>
      <c r="U428" s="5"/>
      <c r="V428" s="5"/>
      <c r="W428" s="5"/>
    </row>
    <row r="429" spans="1:23" ht="15.75" customHeight="1" x14ac:dyDescent="0.25">
      <c r="A429" s="3"/>
      <c r="B429" s="3"/>
      <c r="C429" s="3"/>
      <c r="D429" s="3"/>
      <c r="E429" s="3"/>
      <c r="M429" s="4"/>
      <c r="S429" s="5"/>
      <c r="T429" s="5"/>
      <c r="U429" s="5"/>
      <c r="V429" s="5"/>
      <c r="W429" s="5"/>
    </row>
    <row r="430" spans="1:23" ht="15.75" customHeight="1" x14ac:dyDescent="0.25">
      <c r="A430" s="3"/>
      <c r="B430" s="3"/>
      <c r="C430" s="3"/>
      <c r="D430" s="3"/>
      <c r="E430" s="3"/>
      <c r="M430" s="4"/>
      <c r="S430" s="5"/>
      <c r="T430" s="5"/>
      <c r="U430" s="5"/>
      <c r="V430" s="5"/>
      <c r="W430" s="5"/>
    </row>
    <row r="431" spans="1:23" ht="15.75" customHeight="1" x14ac:dyDescent="0.25">
      <c r="A431" s="3"/>
      <c r="B431" s="3"/>
      <c r="C431" s="3"/>
      <c r="D431" s="3"/>
      <c r="E431" s="3"/>
      <c r="M431" s="4"/>
      <c r="S431" s="5"/>
      <c r="T431" s="5"/>
      <c r="U431" s="5"/>
      <c r="V431" s="5"/>
      <c r="W431" s="5"/>
    </row>
    <row r="432" spans="1:23" ht="15.75" customHeight="1" x14ac:dyDescent="0.25">
      <c r="A432" s="3"/>
      <c r="B432" s="3"/>
      <c r="C432" s="3"/>
      <c r="D432" s="3"/>
      <c r="E432" s="3"/>
      <c r="M432" s="4"/>
      <c r="S432" s="5"/>
      <c r="T432" s="5"/>
      <c r="U432" s="5"/>
      <c r="V432" s="5"/>
      <c r="W432" s="5"/>
    </row>
    <row r="433" spans="1:23" ht="15.75" customHeight="1" x14ac:dyDescent="0.25">
      <c r="A433" s="3"/>
      <c r="B433" s="3"/>
      <c r="C433" s="3"/>
      <c r="D433" s="3"/>
      <c r="E433" s="3"/>
      <c r="M433" s="4"/>
      <c r="S433" s="5"/>
      <c r="T433" s="5"/>
      <c r="U433" s="5"/>
      <c r="V433" s="5"/>
      <c r="W433" s="5"/>
    </row>
    <row r="434" spans="1:23" ht="15.75" customHeight="1" x14ac:dyDescent="0.25">
      <c r="A434" s="3"/>
      <c r="B434" s="3"/>
      <c r="C434" s="3"/>
      <c r="D434" s="3"/>
      <c r="E434" s="3"/>
      <c r="M434" s="4"/>
      <c r="S434" s="5"/>
      <c r="T434" s="5"/>
      <c r="U434" s="5"/>
      <c r="V434" s="5"/>
      <c r="W434" s="5"/>
    </row>
    <row r="435" spans="1:23" ht="15.75" customHeight="1" x14ac:dyDescent="0.25">
      <c r="A435" s="3"/>
      <c r="B435" s="3"/>
      <c r="C435" s="3"/>
      <c r="D435" s="3"/>
      <c r="E435" s="3"/>
      <c r="M435" s="4"/>
      <c r="S435" s="5"/>
      <c r="T435" s="5"/>
      <c r="U435" s="5"/>
      <c r="V435" s="5"/>
      <c r="W435" s="5"/>
    </row>
    <row r="436" spans="1:23" ht="15.75" customHeight="1" x14ac:dyDescent="0.25">
      <c r="A436" s="3"/>
      <c r="B436" s="3"/>
      <c r="C436" s="3"/>
      <c r="D436" s="3"/>
      <c r="E436" s="3"/>
      <c r="M436" s="4"/>
      <c r="S436" s="5"/>
      <c r="T436" s="5"/>
      <c r="U436" s="5"/>
      <c r="V436" s="5"/>
      <c r="W436" s="5"/>
    </row>
    <row r="437" spans="1:23" ht="15.75" customHeight="1" x14ac:dyDescent="0.25">
      <c r="A437" s="3"/>
      <c r="B437" s="3"/>
      <c r="C437" s="3"/>
      <c r="D437" s="3"/>
      <c r="E437" s="3"/>
      <c r="M437" s="4"/>
      <c r="S437" s="5"/>
      <c r="T437" s="5"/>
      <c r="U437" s="5"/>
      <c r="V437" s="5"/>
      <c r="W437" s="5"/>
    </row>
    <row r="438" spans="1:23" ht="15.75" customHeight="1" x14ac:dyDescent="0.25">
      <c r="A438" s="3"/>
      <c r="B438" s="3"/>
      <c r="C438" s="3"/>
      <c r="D438" s="3"/>
      <c r="E438" s="3"/>
      <c r="M438" s="4"/>
      <c r="S438" s="5"/>
      <c r="T438" s="5"/>
      <c r="U438" s="5"/>
      <c r="V438" s="5"/>
      <c r="W438" s="5"/>
    </row>
    <row r="439" spans="1:23" ht="15.75" customHeight="1" x14ac:dyDescent="0.25">
      <c r="A439" s="3"/>
      <c r="B439" s="3"/>
      <c r="C439" s="3"/>
      <c r="D439" s="3"/>
      <c r="E439" s="3"/>
      <c r="M439" s="4"/>
      <c r="S439" s="5"/>
      <c r="T439" s="5"/>
      <c r="U439" s="5"/>
      <c r="V439" s="5"/>
      <c r="W439" s="5"/>
    </row>
    <row r="440" spans="1:23" ht="15.75" customHeight="1" x14ac:dyDescent="0.25">
      <c r="A440" s="3"/>
      <c r="B440" s="3"/>
      <c r="C440" s="3"/>
      <c r="D440" s="3"/>
      <c r="E440" s="3"/>
      <c r="M440" s="4"/>
      <c r="S440" s="5"/>
      <c r="T440" s="5"/>
      <c r="U440" s="5"/>
      <c r="V440" s="5"/>
      <c r="W440" s="5"/>
    </row>
    <row r="441" spans="1:23" ht="15.75" customHeight="1" x14ac:dyDescent="0.25">
      <c r="A441" s="3"/>
      <c r="B441" s="3"/>
      <c r="C441" s="3"/>
      <c r="D441" s="3"/>
      <c r="E441" s="3"/>
      <c r="M441" s="4"/>
      <c r="S441" s="5"/>
      <c r="T441" s="5"/>
      <c r="U441" s="5"/>
      <c r="V441" s="5"/>
      <c r="W441" s="5"/>
    </row>
    <row r="442" spans="1:23" ht="15.75" customHeight="1" x14ac:dyDescent="0.25">
      <c r="A442" s="3"/>
      <c r="B442" s="3"/>
      <c r="C442" s="3"/>
      <c r="D442" s="3"/>
      <c r="E442" s="3"/>
      <c r="M442" s="4"/>
      <c r="S442" s="5"/>
      <c r="T442" s="5"/>
      <c r="U442" s="5"/>
      <c r="V442" s="5"/>
      <c r="W442" s="5"/>
    </row>
    <row r="443" spans="1:23" ht="15.75" customHeight="1" x14ac:dyDescent="0.25">
      <c r="A443" s="3"/>
      <c r="B443" s="3"/>
      <c r="C443" s="3"/>
      <c r="D443" s="3"/>
      <c r="E443" s="3"/>
      <c r="M443" s="4"/>
      <c r="S443" s="5"/>
      <c r="T443" s="5"/>
      <c r="U443" s="5"/>
      <c r="V443" s="5"/>
      <c r="W443" s="5"/>
    </row>
    <row r="444" spans="1:23" ht="15.75" customHeight="1" x14ac:dyDescent="0.25">
      <c r="A444" s="3"/>
      <c r="B444" s="3"/>
      <c r="C444" s="3"/>
      <c r="D444" s="3"/>
      <c r="E444" s="3"/>
      <c r="M444" s="4"/>
      <c r="S444" s="5"/>
      <c r="T444" s="5"/>
      <c r="U444" s="5"/>
      <c r="V444" s="5"/>
      <c r="W444" s="5"/>
    </row>
    <row r="445" spans="1:23" ht="15.75" customHeight="1" x14ac:dyDescent="0.25">
      <c r="A445" s="3"/>
      <c r="B445" s="3"/>
      <c r="C445" s="3"/>
      <c r="D445" s="3"/>
      <c r="E445" s="3"/>
      <c r="M445" s="4"/>
      <c r="S445" s="5"/>
      <c r="T445" s="5"/>
      <c r="U445" s="5"/>
      <c r="V445" s="5"/>
      <c r="W445" s="5"/>
    </row>
    <row r="446" spans="1:23" ht="15.75" customHeight="1" x14ac:dyDescent="0.25">
      <c r="A446" s="3"/>
      <c r="B446" s="3"/>
      <c r="C446" s="3"/>
      <c r="D446" s="3"/>
      <c r="E446" s="3"/>
      <c r="M446" s="4"/>
      <c r="S446" s="5"/>
      <c r="T446" s="5"/>
      <c r="U446" s="5"/>
      <c r="V446" s="5"/>
      <c r="W446" s="5"/>
    </row>
    <row r="447" spans="1:23" ht="15.75" customHeight="1" x14ac:dyDescent="0.25">
      <c r="A447" s="3"/>
      <c r="B447" s="3"/>
      <c r="C447" s="3"/>
      <c r="D447" s="3"/>
      <c r="E447" s="3"/>
      <c r="M447" s="4"/>
      <c r="S447" s="5"/>
      <c r="T447" s="5"/>
      <c r="U447" s="5"/>
      <c r="V447" s="5"/>
      <c r="W447" s="5"/>
    </row>
    <row r="448" spans="1:23" ht="15.75" customHeight="1" x14ac:dyDescent="0.25">
      <c r="A448" s="3"/>
      <c r="B448" s="3"/>
      <c r="C448" s="3"/>
      <c r="D448" s="3"/>
      <c r="E448" s="3"/>
      <c r="M448" s="4"/>
      <c r="S448" s="5"/>
      <c r="T448" s="5"/>
      <c r="U448" s="5"/>
      <c r="V448" s="5"/>
      <c r="W448" s="5"/>
    </row>
    <row r="449" spans="1:23" ht="15.75" customHeight="1" x14ac:dyDescent="0.25">
      <c r="A449" s="3"/>
      <c r="B449" s="3"/>
      <c r="C449" s="3"/>
      <c r="D449" s="3"/>
      <c r="E449" s="3"/>
      <c r="M449" s="4"/>
      <c r="S449" s="5"/>
      <c r="T449" s="5"/>
      <c r="U449" s="5"/>
      <c r="V449" s="5"/>
      <c r="W449" s="5"/>
    </row>
    <row r="450" spans="1:23" ht="15.75" customHeight="1" x14ac:dyDescent="0.25">
      <c r="A450" s="3"/>
      <c r="B450" s="3"/>
      <c r="C450" s="3"/>
      <c r="D450" s="3"/>
      <c r="E450" s="3"/>
      <c r="M450" s="4"/>
      <c r="S450" s="5"/>
      <c r="T450" s="5"/>
      <c r="U450" s="5"/>
      <c r="V450" s="5"/>
      <c r="W450" s="5"/>
    </row>
    <row r="451" spans="1:23" ht="15.75" customHeight="1" x14ac:dyDescent="0.25">
      <c r="A451" s="3"/>
      <c r="B451" s="3"/>
      <c r="C451" s="3"/>
      <c r="D451" s="3"/>
      <c r="E451" s="3"/>
      <c r="M451" s="4"/>
      <c r="S451" s="5"/>
      <c r="T451" s="5"/>
      <c r="U451" s="5"/>
      <c r="V451" s="5"/>
      <c r="W451" s="5"/>
    </row>
    <row r="452" spans="1:23" ht="15.75" customHeight="1" x14ac:dyDescent="0.25">
      <c r="A452" s="3"/>
      <c r="B452" s="3"/>
      <c r="C452" s="3"/>
      <c r="D452" s="3"/>
      <c r="E452" s="3"/>
      <c r="M452" s="4"/>
      <c r="S452" s="5"/>
      <c r="T452" s="5"/>
      <c r="U452" s="5"/>
      <c r="V452" s="5"/>
      <c r="W452" s="5"/>
    </row>
    <row r="453" spans="1:23" ht="15.75" customHeight="1" x14ac:dyDescent="0.25">
      <c r="A453" s="3"/>
      <c r="B453" s="3"/>
      <c r="C453" s="3"/>
      <c r="D453" s="3"/>
      <c r="E453" s="3"/>
      <c r="M453" s="4"/>
      <c r="S453" s="5"/>
      <c r="T453" s="5"/>
      <c r="U453" s="5"/>
      <c r="V453" s="5"/>
      <c r="W453" s="5"/>
    </row>
    <row r="454" spans="1:23" ht="15.75" customHeight="1" x14ac:dyDescent="0.25">
      <c r="A454" s="3"/>
      <c r="B454" s="3"/>
      <c r="C454" s="3"/>
      <c r="D454" s="3"/>
      <c r="E454" s="3"/>
      <c r="M454" s="4"/>
      <c r="S454" s="5"/>
      <c r="T454" s="5"/>
      <c r="U454" s="5"/>
      <c r="V454" s="5"/>
      <c r="W454" s="5"/>
    </row>
    <row r="455" spans="1:23" ht="15.75" customHeight="1" x14ac:dyDescent="0.25">
      <c r="A455" s="3"/>
      <c r="B455" s="3"/>
      <c r="C455" s="3"/>
      <c r="D455" s="3"/>
      <c r="E455" s="3"/>
      <c r="M455" s="4"/>
      <c r="S455" s="5"/>
      <c r="T455" s="5"/>
      <c r="U455" s="5"/>
      <c r="V455" s="5"/>
      <c r="W455" s="5"/>
    </row>
    <row r="456" spans="1:23" ht="15.75" customHeight="1" x14ac:dyDescent="0.25">
      <c r="A456" s="3"/>
      <c r="B456" s="3"/>
      <c r="C456" s="3"/>
      <c r="D456" s="3"/>
      <c r="E456" s="3"/>
      <c r="M456" s="4"/>
      <c r="S456" s="5"/>
      <c r="T456" s="5"/>
      <c r="U456" s="5"/>
      <c r="V456" s="5"/>
      <c r="W456" s="5"/>
    </row>
    <row r="457" spans="1:23" ht="15.75" customHeight="1" x14ac:dyDescent="0.25">
      <c r="A457" s="3"/>
      <c r="B457" s="3"/>
      <c r="C457" s="3"/>
      <c r="D457" s="3"/>
      <c r="E457" s="3"/>
      <c r="M457" s="4"/>
      <c r="S457" s="5"/>
      <c r="T457" s="5"/>
      <c r="U457" s="5"/>
      <c r="V457" s="5"/>
      <c r="W457" s="5"/>
    </row>
    <row r="458" spans="1:23" ht="15.75" customHeight="1" x14ac:dyDescent="0.25">
      <c r="A458" s="3"/>
      <c r="B458" s="3"/>
      <c r="C458" s="3"/>
      <c r="D458" s="3"/>
      <c r="E458" s="3"/>
      <c r="M458" s="4"/>
      <c r="S458" s="5"/>
      <c r="T458" s="5"/>
      <c r="U458" s="5"/>
      <c r="V458" s="5"/>
      <c r="W458" s="5"/>
    </row>
    <row r="459" spans="1:23" ht="15.75" customHeight="1" x14ac:dyDescent="0.25">
      <c r="A459" s="3"/>
      <c r="B459" s="3"/>
      <c r="C459" s="3"/>
      <c r="D459" s="3"/>
      <c r="E459" s="3"/>
      <c r="M459" s="4"/>
      <c r="S459" s="5"/>
      <c r="T459" s="5"/>
      <c r="U459" s="5"/>
      <c r="V459" s="5"/>
      <c r="W459" s="5"/>
    </row>
    <row r="460" spans="1:23" ht="15.75" customHeight="1" x14ac:dyDescent="0.25">
      <c r="A460" s="3"/>
      <c r="B460" s="3"/>
      <c r="C460" s="3"/>
      <c r="D460" s="3"/>
      <c r="E460" s="3"/>
      <c r="M460" s="4"/>
      <c r="S460" s="5"/>
      <c r="T460" s="5"/>
      <c r="U460" s="5"/>
      <c r="V460" s="5"/>
      <c r="W460" s="5"/>
    </row>
    <row r="461" spans="1:23" ht="15.75" customHeight="1" x14ac:dyDescent="0.25">
      <c r="A461" s="3"/>
      <c r="B461" s="3"/>
      <c r="C461" s="3"/>
      <c r="D461" s="3"/>
      <c r="E461" s="3"/>
      <c r="M461" s="4"/>
      <c r="S461" s="5"/>
      <c r="T461" s="5"/>
      <c r="U461" s="5"/>
      <c r="V461" s="5"/>
      <c r="W461" s="5"/>
    </row>
    <row r="462" spans="1:23" ht="15.75" customHeight="1" x14ac:dyDescent="0.25">
      <c r="A462" s="3"/>
      <c r="B462" s="3"/>
      <c r="C462" s="3"/>
      <c r="D462" s="3"/>
      <c r="E462" s="3"/>
      <c r="M462" s="4"/>
      <c r="S462" s="5"/>
      <c r="T462" s="5"/>
      <c r="U462" s="5"/>
      <c r="V462" s="5"/>
      <c r="W462" s="5"/>
    </row>
    <row r="463" spans="1:23" ht="15.75" customHeight="1" x14ac:dyDescent="0.25">
      <c r="A463" s="3"/>
      <c r="B463" s="3"/>
      <c r="C463" s="3"/>
      <c r="D463" s="3"/>
      <c r="E463" s="3"/>
      <c r="M463" s="4"/>
      <c r="S463" s="5"/>
      <c r="T463" s="5"/>
      <c r="U463" s="5"/>
      <c r="V463" s="5"/>
      <c r="W463" s="5"/>
    </row>
    <row r="464" spans="1:23" ht="15.75" customHeight="1" x14ac:dyDescent="0.25">
      <c r="A464" s="3"/>
      <c r="B464" s="3"/>
      <c r="C464" s="3"/>
      <c r="D464" s="3"/>
      <c r="E464" s="3"/>
      <c r="M464" s="4"/>
      <c r="S464" s="5"/>
      <c r="T464" s="5"/>
      <c r="U464" s="5"/>
      <c r="V464" s="5"/>
      <c r="W464" s="5"/>
    </row>
    <row r="465" spans="1:23" ht="15.75" customHeight="1" x14ac:dyDescent="0.25">
      <c r="A465" s="3"/>
      <c r="B465" s="3"/>
      <c r="C465" s="3"/>
      <c r="D465" s="3"/>
      <c r="E465" s="3"/>
      <c r="M465" s="4"/>
      <c r="S465" s="5"/>
      <c r="T465" s="5"/>
      <c r="U465" s="5"/>
      <c r="V465" s="5"/>
      <c r="W465" s="5"/>
    </row>
    <row r="466" spans="1:23" ht="15.75" customHeight="1" x14ac:dyDescent="0.25">
      <c r="A466" s="3"/>
      <c r="B466" s="3"/>
      <c r="C466" s="3"/>
      <c r="D466" s="3"/>
      <c r="E466" s="3"/>
      <c r="M466" s="4"/>
      <c r="S466" s="5"/>
      <c r="T466" s="5"/>
      <c r="U466" s="5"/>
      <c r="V466" s="5"/>
      <c r="W466" s="5"/>
    </row>
    <row r="467" spans="1:23" ht="15.75" customHeight="1" x14ac:dyDescent="0.25">
      <c r="A467" s="3"/>
      <c r="B467" s="3"/>
      <c r="C467" s="3"/>
      <c r="D467" s="3"/>
      <c r="E467" s="3"/>
      <c r="M467" s="4"/>
      <c r="S467" s="5"/>
      <c r="T467" s="5"/>
      <c r="U467" s="5"/>
      <c r="V467" s="5"/>
      <c r="W467" s="5"/>
    </row>
    <row r="468" spans="1:23" ht="15.75" customHeight="1" x14ac:dyDescent="0.25">
      <c r="A468" s="3"/>
      <c r="B468" s="3"/>
      <c r="C468" s="3"/>
      <c r="D468" s="3"/>
      <c r="E468" s="3"/>
      <c r="M468" s="4"/>
      <c r="S468" s="5"/>
      <c r="T468" s="5"/>
      <c r="U468" s="5"/>
      <c r="V468" s="5"/>
      <c r="W468" s="5"/>
    </row>
    <row r="469" spans="1:23" ht="15.75" customHeight="1" x14ac:dyDescent="0.25">
      <c r="A469" s="3"/>
      <c r="B469" s="3"/>
      <c r="C469" s="3"/>
      <c r="D469" s="3"/>
      <c r="E469" s="3"/>
      <c r="M469" s="4"/>
      <c r="S469" s="5"/>
      <c r="T469" s="5"/>
      <c r="U469" s="5"/>
      <c r="V469" s="5"/>
      <c r="W469" s="5"/>
    </row>
    <row r="470" spans="1:23" ht="15.75" customHeight="1" x14ac:dyDescent="0.25">
      <c r="A470" s="3"/>
      <c r="B470" s="3"/>
      <c r="C470" s="3"/>
      <c r="D470" s="3"/>
      <c r="E470" s="3"/>
      <c r="M470" s="4"/>
      <c r="S470" s="5"/>
      <c r="T470" s="5"/>
      <c r="U470" s="5"/>
      <c r="V470" s="5"/>
      <c r="W470" s="5"/>
    </row>
    <row r="471" spans="1:23" ht="15.75" customHeight="1" x14ac:dyDescent="0.25">
      <c r="A471" s="3"/>
      <c r="B471" s="3"/>
      <c r="C471" s="3"/>
      <c r="D471" s="3"/>
      <c r="E471" s="3"/>
      <c r="M471" s="4"/>
      <c r="S471" s="5"/>
      <c r="T471" s="5"/>
      <c r="U471" s="5"/>
      <c r="V471" s="5"/>
      <c r="W471" s="5"/>
    </row>
    <row r="472" spans="1:23" ht="15.75" customHeight="1" x14ac:dyDescent="0.25">
      <c r="A472" s="3"/>
      <c r="B472" s="3"/>
      <c r="C472" s="3"/>
      <c r="D472" s="3"/>
      <c r="E472" s="3"/>
      <c r="M472" s="4"/>
      <c r="S472" s="5"/>
      <c r="T472" s="5"/>
      <c r="U472" s="5"/>
      <c r="V472" s="5"/>
      <c r="W472" s="5"/>
    </row>
    <row r="473" spans="1:23" ht="15.75" customHeight="1" x14ac:dyDescent="0.25">
      <c r="A473" s="3"/>
      <c r="B473" s="3"/>
      <c r="C473" s="3"/>
      <c r="D473" s="3"/>
      <c r="E473" s="3"/>
      <c r="M473" s="4"/>
      <c r="S473" s="5"/>
      <c r="T473" s="5"/>
      <c r="U473" s="5"/>
      <c r="V473" s="5"/>
      <c r="W473" s="5"/>
    </row>
    <row r="474" spans="1:23" ht="15.75" customHeight="1" x14ac:dyDescent="0.25">
      <c r="A474" s="3"/>
      <c r="B474" s="3"/>
      <c r="C474" s="3"/>
      <c r="D474" s="3"/>
      <c r="E474" s="3"/>
      <c r="M474" s="4"/>
      <c r="S474" s="5"/>
      <c r="T474" s="5"/>
      <c r="U474" s="5"/>
      <c r="V474" s="5"/>
      <c r="W474" s="5"/>
    </row>
    <row r="475" spans="1:23" ht="15.75" customHeight="1" x14ac:dyDescent="0.25">
      <c r="A475" s="3"/>
      <c r="B475" s="3"/>
      <c r="C475" s="3"/>
      <c r="D475" s="3"/>
      <c r="E475" s="3"/>
      <c r="M475" s="4"/>
      <c r="S475" s="5"/>
      <c r="T475" s="5"/>
      <c r="U475" s="5"/>
      <c r="V475" s="5"/>
      <c r="W475" s="5"/>
    </row>
    <row r="476" spans="1:23" ht="15.75" customHeight="1" x14ac:dyDescent="0.25">
      <c r="A476" s="3"/>
      <c r="B476" s="3"/>
      <c r="C476" s="3"/>
      <c r="D476" s="3"/>
      <c r="E476" s="3"/>
      <c r="M476" s="4"/>
      <c r="S476" s="5"/>
      <c r="T476" s="5"/>
      <c r="U476" s="5"/>
      <c r="V476" s="5"/>
      <c r="W476" s="5"/>
    </row>
    <row r="477" spans="1:23" ht="15.75" customHeight="1" x14ac:dyDescent="0.25">
      <c r="A477" s="3"/>
      <c r="B477" s="3"/>
      <c r="C477" s="3"/>
      <c r="D477" s="3"/>
      <c r="E477" s="3"/>
      <c r="M477" s="4"/>
      <c r="S477" s="5"/>
      <c r="T477" s="5"/>
      <c r="U477" s="5"/>
      <c r="V477" s="5"/>
      <c r="W477" s="5"/>
    </row>
    <row r="478" spans="1:23" ht="15.75" customHeight="1" x14ac:dyDescent="0.25">
      <c r="A478" s="3"/>
      <c r="B478" s="3"/>
      <c r="C478" s="3"/>
      <c r="D478" s="3"/>
      <c r="E478" s="3"/>
      <c r="M478" s="4"/>
      <c r="S478" s="5"/>
      <c r="T478" s="5"/>
      <c r="U478" s="5"/>
      <c r="V478" s="5"/>
      <c r="W478" s="5"/>
    </row>
    <row r="479" spans="1:23" ht="15.75" customHeight="1" x14ac:dyDescent="0.25">
      <c r="A479" s="3"/>
      <c r="B479" s="3"/>
      <c r="C479" s="3"/>
      <c r="D479" s="3"/>
      <c r="E479" s="3"/>
      <c r="M479" s="4"/>
      <c r="S479" s="5"/>
      <c r="T479" s="5"/>
      <c r="U479" s="5"/>
      <c r="V479" s="5"/>
      <c r="W479" s="5"/>
    </row>
    <row r="480" spans="1:23" ht="15.75" customHeight="1" x14ac:dyDescent="0.25">
      <c r="A480" s="3"/>
      <c r="B480" s="3"/>
      <c r="C480" s="3"/>
      <c r="D480" s="3"/>
      <c r="E480" s="3"/>
      <c r="M480" s="4"/>
      <c r="S480" s="5"/>
      <c r="T480" s="5"/>
      <c r="U480" s="5"/>
      <c r="V480" s="5"/>
      <c r="W480" s="5"/>
    </row>
    <row r="481" spans="1:23" ht="15.75" customHeight="1" x14ac:dyDescent="0.25">
      <c r="A481" s="3"/>
      <c r="B481" s="3"/>
      <c r="C481" s="3"/>
      <c r="D481" s="3"/>
      <c r="E481" s="3"/>
      <c r="M481" s="4"/>
      <c r="S481" s="5"/>
      <c r="T481" s="5"/>
      <c r="U481" s="5"/>
      <c r="V481" s="5"/>
      <c r="W481" s="5"/>
    </row>
    <row r="482" spans="1:23" ht="15.75" customHeight="1" x14ac:dyDescent="0.25">
      <c r="A482" s="3"/>
      <c r="B482" s="3"/>
      <c r="C482" s="3"/>
      <c r="D482" s="3"/>
      <c r="E482" s="3"/>
      <c r="M482" s="4"/>
      <c r="S482" s="5"/>
      <c r="T482" s="5"/>
      <c r="U482" s="5"/>
      <c r="V482" s="5"/>
      <c r="W482" s="5"/>
    </row>
    <row r="483" spans="1:23" ht="15.75" customHeight="1" x14ac:dyDescent="0.25">
      <c r="A483" s="3"/>
      <c r="B483" s="3"/>
      <c r="C483" s="3"/>
      <c r="D483" s="3"/>
      <c r="E483" s="3"/>
      <c r="M483" s="4"/>
      <c r="S483" s="5"/>
      <c r="T483" s="5"/>
      <c r="U483" s="5"/>
      <c r="V483" s="5"/>
      <c r="W483" s="5"/>
    </row>
    <row r="484" spans="1:23" ht="15.75" customHeight="1" x14ac:dyDescent="0.25">
      <c r="A484" s="3"/>
      <c r="B484" s="3"/>
      <c r="C484" s="3"/>
      <c r="D484" s="3"/>
      <c r="E484" s="3"/>
      <c r="M484" s="4"/>
      <c r="S484" s="5"/>
      <c r="T484" s="5"/>
      <c r="U484" s="5"/>
      <c r="V484" s="5"/>
      <c r="W484" s="5"/>
    </row>
    <row r="485" spans="1:23" ht="15.75" customHeight="1" x14ac:dyDescent="0.25">
      <c r="A485" s="3"/>
      <c r="B485" s="3"/>
      <c r="C485" s="3"/>
      <c r="D485" s="3"/>
      <c r="E485" s="3"/>
      <c r="M485" s="4"/>
      <c r="S485" s="5"/>
      <c r="T485" s="5"/>
      <c r="U485" s="5"/>
      <c r="V485" s="5"/>
      <c r="W485" s="5"/>
    </row>
    <row r="486" spans="1:23" ht="15.75" customHeight="1" x14ac:dyDescent="0.25">
      <c r="A486" s="3"/>
      <c r="B486" s="3"/>
      <c r="C486" s="3"/>
      <c r="D486" s="3"/>
      <c r="E486" s="3"/>
      <c r="M486" s="4"/>
      <c r="S486" s="5"/>
      <c r="T486" s="5"/>
      <c r="U486" s="5"/>
      <c r="V486" s="5"/>
      <c r="W486" s="5"/>
    </row>
    <row r="487" spans="1:23" ht="15.75" customHeight="1" x14ac:dyDescent="0.25">
      <c r="A487" s="3"/>
      <c r="B487" s="3"/>
      <c r="C487" s="3"/>
      <c r="D487" s="3"/>
      <c r="E487" s="3"/>
      <c r="M487" s="4"/>
      <c r="S487" s="5"/>
      <c r="T487" s="5"/>
      <c r="U487" s="5"/>
      <c r="V487" s="5"/>
      <c r="W487" s="5"/>
    </row>
    <row r="488" spans="1:23" ht="15.75" customHeight="1" x14ac:dyDescent="0.25">
      <c r="A488" s="3"/>
      <c r="B488" s="3"/>
      <c r="C488" s="3"/>
      <c r="D488" s="3"/>
      <c r="E488" s="3"/>
      <c r="M488" s="4"/>
      <c r="S488" s="5"/>
      <c r="T488" s="5"/>
      <c r="U488" s="5"/>
      <c r="V488" s="5"/>
      <c r="W488" s="5"/>
    </row>
    <row r="489" spans="1:23" ht="15.75" customHeight="1" x14ac:dyDescent="0.25">
      <c r="A489" s="3"/>
      <c r="B489" s="3"/>
      <c r="C489" s="3"/>
      <c r="D489" s="3"/>
      <c r="E489" s="3"/>
      <c r="M489" s="4"/>
      <c r="S489" s="5"/>
      <c r="T489" s="5"/>
      <c r="U489" s="5"/>
      <c r="V489" s="5"/>
      <c r="W489" s="5"/>
    </row>
    <row r="490" spans="1:23" ht="15.75" customHeight="1" x14ac:dyDescent="0.25">
      <c r="A490" s="3"/>
      <c r="B490" s="3"/>
      <c r="C490" s="3"/>
      <c r="D490" s="3"/>
      <c r="E490" s="3"/>
      <c r="M490" s="4"/>
      <c r="S490" s="5"/>
      <c r="T490" s="5"/>
      <c r="U490" s="5"/>
      <c r="V490" s="5"/>
      <c r="W490" s="5"/>
    </row>
    <row r="491" spans="1:23" ht="15.75" customHeight="1" x14ac:dyDescent="0.25">
      <c r="A491" s="3"/>
      <c r="B491" s="3"/>
      <c r="C491" s="3"/>
      <c r="D491" s="3"/>
      <c r="E491" s="3"/>
      <c r="M491" s="4"/>
      <c r="S491" s="5"/>
      <c r="T491" s="5"/>
      <c r="U491" s="5"/>
      <c r="V491" s="5"/>
      <c r="W491" s="5"/>
    </row>
    <row r="492" spans="1:23" ht="15.75" customHeight="1" x14ac:dyDescent="0.25">
      <c r="A492" s="3"/>
      <c r="B492" s="3"/>
      <c r="C492" s="3"/>
      <c r="D492" s="3"/>
      <c r="E492" s="3"/>
      <c r="M492" s="4"/>
      <c r="S492" s="5"/>
      <c r="T492" s="5"/>
      <c r="U492" s="5"/>
      <c r="V492" s="5"/>
      <c r="W492" s="5"/>
    </row>
    <row r="493" spans="1:23" ht="15.75" customHeight="1" x14ac:dyDescent="0.25">
      <c r="A493" s="3"/>
      <c r="B493" s="3"/>
      <c r="C493" s="3"/>
      <c r="D493" s="3"/>
      <c r="E493" s="3"/>
      <c r="M493" s="4"/>
      <c r="S493" s="5"/>
      <c r="T493" s="5"/>
      <c r="U493" s="5"/>
      <c r="V493" s="5"/>
      <c r="W493" s="5"/>
    </row>
    <row r="494" spans="1:23" ht="15.75" customHeight="1" x14ac:dyDescent="0.25">
      <c r="A494" s="3"/>
      <c r="B494" s="3"/>
      <c r="C494" s="3"/>
      <c r="D494" s="3"/>
      <c r="E494" s="3"/>
      <c r="M494" s="4"/>
      <c r="S494" s="5"/>
      <c r="T494" s="5"/>
      <c r="U494" s="5"/>
      <c r="V494" s="5"/>
      <c r="W494" s="5"/>
    </row>
    <row r="495" spans="1:23" ht="15.75" customHeight="1" x14ac:dyDescent="0.25">
      <c r="A495" s="3"/>
      <c r="B495" s="3"/>
      <c r="C495" s="3"/>
      <c r="D495" s="3"/>
      <c r="E495" s="3"/>
      <c r="M495" s="4"/>
      <c r="S495" s="5"/>
      <c r="T495" s="5"/>
      <c r="U495" s="5"/>
      <c r="V495" s="5"/>
      <c r="W495" s="5"/>
    </row>
    <row r="496" spans="1:23" ht="15.75" customHeight="1" x14ac:dyDescent="0.25">
      <c r="A496" s="3"/>
      <c r="B496" s="3"/>
      <c r="C496" s="3"/>
      <c r="D496" s="3"/>
      <c r="E496" s="3"/>
      <c r="M496" s="4"/>
      <c r="S496" s="5"/>
      <c r="T496" s="5"/>
      <c r="U496" s="5"/>
      <c r="V496" s="5"/>
      <c r="W496" s="5"/>
    </row>
    <row r="497" spans="1:23" ht="15.75" customHeight="1" x14ac:dyDescent="0.25">
      <c r="A497" s="3"/>
      <c r="B497" s="3"/>
      <c r="C497" s="3"/>
      <c r="D497" s="3"/>
      <c r="E497" s="3"/>
      <c r="M497" s="4"/>
      <c r="S497" s="5"/>
      <c r="T497" s="5"/>
      <c r="U497" s="5"/>
      <c r="V497" s="5"/>
      <c r="W497" s="5"/>
    </row>
    <row r="498" spans="1:23" ht="15.75" customHeight="1" x14ac:dyDescent="0.25">
      <c r="A498" s="3"/>
      <c r="B498" s="3"/>
      <c r="C498" s="3"/>
      <c r="D498" s="3"/>
      <c r="E498" s="3"/>
      <c r="M498" s="4"/>
      <c r="S498" s="5"/>
      <c r="T498" s="5"/>
      <c r="U498" s="5"/>
      <c r="V498" s="5"/>
      <c r="W498" s="5"/>
    </row>
    <row r="499" spans="1:23" ht="15.75" customHeight="1" x14ac:dyDescent="0.25">
      <c r="A499" s="3"/>
      <c r="B499" s="3"/>
      <c r="C499" s="3"/>
      <c r="D499" s="3"/>
      <c r="E499" s="3"/>
      <c r="M499" s="4"/>
      <c r="S499" s="5"/>
      <c r="T499" s="5"/>
      <c r="U499" s="5"/>
      <c r="V499" s="5"/>
      <c r="W499" s="5"/>
    </row>
    <row r="500" spans="1:23" ht="15.75" customHeight="1" x14ac:dyDescent="0.25">
      <c r="A500" s="3"/>
      <c r="B500" s="3"/>
      <c r="C500" s="3"/>
      <c r="D500" s="3"/>
      <c r="E500" s="3"/>
      <c r="M500" s="4"/>
      <c r="S500" s="5"/>
      <c r="T500" s="5"/>
      <c r="U500" s="5"/>
      <c r="V500" s="5"/>
      <c r="W500" s="5"/>
    </row>
    <row r="501" spans="1:23" ht="15.75" customHeight="1" x14ac:dyDescent="0.25">
      <c r="A501" s="3"/>
      <c r="B501" s="3"/>
      <c r="C501" s="3"/>
      <c r="D501" s="3"/>
      <c r="E501" s="3"/>
      <c r="M501" s="4"/>
      <c r="S501" s="5"/>
      <c r="T501" s="5"/>
      <c r="U501" s="5"/>
      <c r="V501" s="5"/>
      <c r="W501" s="5"/>
    </row>
    <row r="502" spans="1:23" ht="15.75" customHeight="1" x14ac:dyDescent="0.25">
      <c r="A502" s="3"/>
      <c r="B502" s="3"/>
      <c r="C502" s="3"/>
      <c r="D502" s="3"/>
      <c r="E502" s="3"/>
      <c r="M502" s="4"/>
      <c r="S502" s="5"/>
      <c r="T502" s="5"/>
      <c r="U502" s="5"/>
      <c r="V502" s="5"/>
      <c r="W502" s="5"/>
    </row>
    <row r="503" spans="1:23" ht="15.75" customHeight="1" x14ac:dyDescent="0.25">
      <c r="A503" s="3"/>
      <c r="B503" s="3"/>
      <c r="C503" s="3"/>
      <c r="D503" s="3"/>
      <c r="E503" s="3"/>
      <c r="M503" s="4"/>
      <c r="S503" s="5"/>
      <c r="T503" s="5"/>
      <c r="U503" s="5"/>
      <c r="V503" s="5"/>
      <c r="W503" s="5"/>
    </row>
    <row r="504" spans="1:23" ht="15.75" customHeight="1" x14ac:dyDescent="0.25">
      <c r="A504" s="3"/>
      <c r="B504" s="3"/>
      <c r="C504" s="3"/>
      <c r="D504" s="3"/>
      <c r="E504" s="3"/>
      <c r="M504" s="4"/>
      <c r="S504" s="5"/>
      <c r="T504" s="5"/>
      <c r="U504" s="5"/>
      <c r="V504" s="5"/>
      <c r="W504" s="5"/>
    </row>
    <row r="505" spans="1:23" ht="15.75" customHeight="1" x14ac:dyDescent="0.25">
      <c r="A505" s="3"/>
      <c r="B505" s="3"/>
      <c r="C505" s="3"/>
      <c r="D505" s="3"/>
      <c r="E505" s="3"/>
      <c r="M505" s="4"/>
      <c r="S505" s="5"/>
      <c r="T505" s="5"/>
      <c r="U505" s="5"/>
      <c r="V505" s="5"/>
      <c r="W505" s="5"/>
    </row>
    <row r="506" spans="1:23" ht="15.75" customHeight="1" x14ac:dyDescent="0.25">
      <c r="A506" s="3"/>
      <c r="B506" s="3"/>
      <c r="C506" s="3"/>
      <c r="D506" s="3"/>
      <c r="E506" s="3"/>
      <c r="M506" s="4"/>
      <c r="S506" s="5"/>
      <c r="T506" s="5"/>
      <c r="U506" s="5"/>
      <c r="V506" s="5"/>
      <c r="W506" s="5"/>
    </row>
    <row r="507" spans="1:23" ht="15.75" customHeight="1" x14ac:dyDescent="0.25">
      <c r="A507" s="3"/>
      <c r="B507" s="3"/>
      <c r="C507" s="3"/>
      <c r="D507" s="3"/>
      <c r="E507" s="3"/>
      <c r="M507" s="4"/>
      <c r="S507" s="5"/>
      <c r="T507" s="5"/>
      <c r="U507" s="5"/>
      <c r="V507" s="5"/>
      <c r="W507" s="5"/>
    </row>
    <row r="508" spans="1:23" ht="15.75" customHeight="1" x14ac:dyDescent="0.25">
      <c r="A508" s="3"/>
      <c r="B508" s="3"/>
      <c r="C508" s="3"/>
      <c r="D508" s="3"/>
      <c r="E508" s="3"/>
      <c r="M508" s="4"/>
      <c r="S508" s="5"/>
      <c r="T508" s="5"/>
      <c r="U508" s="5"/>
      <c r="V508" s="5"/>
      <c r="W508" s="5"/>
    </row>
    <row r="509" spans="1:23" ht="15.75" customHeight="1" x14ac:dyDescent="0.25">
      <c r="A509" s="3"/>
      <c r="B509" s="3"/>
      <c r="C509" s="3"/>
      <c r="D509" s="3"/>
      <c r="E509" s="3"/>
      <c r="M509" s="4"/>
      <c r="S509" s="5"/>
      <c r="T509" s="5"/>
      <c r="U509" s="5"/>
      <c r="V509" s="5"/>
      <c r="W509" s="5"/>
    </row>
    <row r="510" spans="1:23" ht="15.75" customHeight="1" x14ac:dyDescent="0.25">
      <c r="A510" s="3"/>
      <c r="B510" s="3"/>
      <c r="C510" s="3"/>
      <c r="D510" s="3"/>
      <c r="E510" s="3"/>
      <c r="M510" s="4"/>
      <c r="S510" s="5"/>
      <c r="T510" s="5"/>
      <c r="U510" s="5"/>
      <c r="V510" s="5"/>
      <c r="W510" s="5"/>
    </row>
    <row r="511" spans="1:23" ht="15.75" customHeight="1" x14ac:dyDescent="0.25">
      <c r="A511" s="3"/>
      <c r="B511" s="3"/>
      <c r="C511" s="3"/>
      <c r="D511" s="3"/>
      <c r="E511" s="3"/>
      <c r="M511" s="4"/>
      <c r="S511" s="5"/>
      <c r="T511" s="5"/>
      <c r="U511" s="5"/>
      <c r="V511" s="5"/>
      <c r="W511" s="5"/>
    </row>
    <row r="512" spans="1:23" ht="15.75" customHeight="1" x14ac:dyDescent="0.25">
      <c r="A512" s="3"/>
      <c r="B512" s="3"/>
      <c r="C512" s="3"/>
      <c r="D512" s="3"/>
      <c r="E512" s="3"/>
      <c r="M512" s="4"/>
      <c r="S512" s="5"/>
      <c r="T512" s="5"/>
      <c r="U512" s="5"/>
      <c r="V512" s="5"/>
      <c r="W512" s="5"/>
    </row>
    <row r="513" spans="1:23" ht="15.75" customHeight="1" x14ac:dyDescent="0.25">
      <c r="A513" s="3"/>
      <c r="B513" s="3"/>
      <c r="C513" s="3"/>
      <c r="D513" s="3"/>
      <c r="E513" s="3"/>
      <c r="M513" s="4"/>
      <c r="S513" s="5"/>
      <c r="T513" s="5"/>
      <c r="U513" s="5"/>
      <c r="V513" s="5"/>
      <c r="W513" s="5"/>
    </row>
    <row r="514" spans="1:23" ht="15.75" customHeight="1" x14ac:dyDescent="0.25">
      <c r="A514" s="3"/>
      <c r="B514" s="3"/>
      <c r="C514" s="3"/>
      <c r="D514" s="3"/>
      <c r="E514" s="3"/>
      <c r="M514" s="4"/>
      <c r="S514" s="5"/>
      <c r="T514" s="5"/>
      <c r="U514" s="5"/>
      <c r="V514" s="5"/>
      <c r="W514" s="5"/>
    </row>
    <row r="515" spans="1:23" ht="15.75" customHeight="1" x14ac:dyDescent="0.25">
      <c r="A515" s="3"/>
      <c r="B515" s="3"/>
      <c r="C515" s="3"/>
      <c r="D515" s="3"/>
      <c r="E515" s="3"/>
      <c r="M515" s="4"/>
      <c r="S515" s="5"/>
      <c r="T515" s="5"/>
      <c r="U515" s="5"/>
      <c r="V515" s="5"/>
      <c r="W515" s="5"/>
    </row>
    <row r="516" spans="1:23" ht="15.75" customHeight="1" x14ac:dyDescent="0.25">
      <c r="A516" s="3"/>
      <c r="B516" s="3"/>
      <c r="C516" s="3"/>
      <c r="D516" s="3"/>
      <c r="E516" s="3"/>
      <c r="M516" s="4"/>
      <c r="S516" s="5"/>
      <c r="T516" s="5"/>
      <c r="U516" s="5"/>
      <c r="V516" s="5"/>
      <c r="W516" s="5"/>
    </row>
    <row r="517" spans="1:23" ht="15.75" customHeight="1" x14ac:dyDescent="0.25">
      <c r="A517" s="3"/>
      <c r="B517" s="3"/>
      <c r="C517" s="3"/>
      <c r="D517" s="3"/>
      <c r="E517" s="3"/>
      <c r="M517" s="4"/>
      <c r="S517" s="5"/>
      <c r="T517" s="5"/>
      <c r="U517" s="5"/>
      <c r="V517" s="5"/>
      <c r="W517" s="5"/>
    </row>
    <row r="518" spans="1:23" ht="15.75" customHeight="1" x14ac:dyDescent="0.25">
      <c r="A518" s="3"/>
      <c r="B518" s="3"/>
      <c r="C518" s="3"/>
      <c r="D518" s="3"/>
      <c r="E518" s="3"/>
      <c r="M518" s="4"/>
      <c r="S518" s="5"/>
      <c r="T518" s="5"/>
      <c r="U518" s="5"/>
      <c r="V518" s="5"/>
      <c r="W518" s="5"/>
    </row>
    <row r="519" spans="1:23" ht="15.75" customHeight="1" x14ac:dyDescent="0.25">
      <c r="A519" s="3"/>
      <c r="B519" s="3"/>
      <c r="C519" s="3"/>
      <c r="D519" s="3"/>
      <c r="E519" s="3"/>
      <c r="M519" s="4"/>
      <c r="S519" s="5"/>
      <c r="T519" s="5"/>
      <c r="U519" s="5"/>
      <c r="V519" s="5"/>
      <c r="W519" s="5"/>
    </row>
    <row r="520" spans="1:23" ht="15.75" customHeight="1" x14ac:dyDescent="0.25">
      <c r="A520" s="3"/>
      <c r="B520" s="3"/>
      <c r="C520" s="3"/>
      <c r="D520" s="3"/>
      <c r="E520" s="3"/>
      <c r="M520" s="4"/>
      <c r="S520" s="5"/>
      <c r="T520" s="5"/>
      <c r="U520" s="5"/>
      <c r="V520" s="5"/>
      <c r="W520" s="5"/>
    </row>
    <row r="521" spans="1:23" ht="15.75" customHeight="1" x14ac:dyDescent="0.25">
      <c r="A521" s="3"/>
      <c r="B521" s="3"/>
      <c r="C521" s="3"/>
      <c r="D521" s="3"/>
      <c r="E521" s="3"/>
      <c r="M521" s="4"/>
      <c r="S521" s="5"/>
      <c r="T521" s="5"/>
      <c r="U521" s="5"/>
      <c r="V521" s="5"/>
      <c r="W521" s="5"/>
    </row>
    <row r="522" spans="1:23" ht="15.75" customHeight="1" x14ac:dyDescent="0.25">
      <c r="A522" s="3"/>
      <c r="B522" s="3"/>
      <c r="C522" s="3"/>
      <c r="D522" s="3"/>
      <c r="E522" s="3"/>
      <c r="M522" s="4"/>
      <c r="S522" s="5"/>
      <c r="T522" s="5"/>
      <c r="U522" s="5"/>
      <c r="V522" s="5"/>
      <c r="W522" s="5"/>
    </row>
    <row r="523" spans="1:23" ht="15.75" customHeight="1" x14ac:dyDescent="0.25">
      <c r="A523" s="3"/>
      <c r="B523" s="3"/>
      <c r="C523" s="3"/>
      <c r="D523" s="3"/>
      <c r="E523" s="3"/>
      <c r="M523" s="4"/>
      <c r="S523" s="5"/>
      <c r="T523" s="5"/>
      <c r="U523" s="5"/>
      <c r="V523" s="5"/>
      <c r="W523" s="5"/>
    </row>
    <row r="524" spans="1:23" ht="15.75" customHeight="1" x14ac:dyDescent="0.25">
      <c r="A524" s="3"/>
      <c r="B524" s="3"/>
      <c r="C524" s="3"/>
      <c r="D524" s="3"/>
      <c r="E524" s="3"/>
      <c r="M524" s="4"/>
      <c r="S524" s="5"/>
      <c r="T524" s="5"/>
      <c r="U524" s="5"/>
      <c r="V524" s="5"/>
      <c r="W524" s="5"/>
    </row>
    <row r="525" spans="1:23" ht="15.75" customHeight="1" x14ac:dyDescent="0.25">
      <c r="A525" s="3"/>
      <c r="B525" s="3"/>
      <c r="C525" s="3"/>
      <c r="D525" s="3"/>
      <c r="E525" s="3"/>
      <c r="M525" s="4"/>
      <c r="S525" s="5"/>
      <c r="T525" s="5"/>
      <c r="U525" s="5"/>
      <c r="V525" s="5"/>
      <c r="W525" s="5"/>
    </row>
    <row r="526" spans="1:23" ht="15.75" customHeight="1" x14ac:dyDescent="0.25">
      <c r="A526" s="3"/>
      <c r="B526" s="3"/>
      <c r="C526" s="3"/>
      <c r="D526" s="3"/>
      <c r="E526" s="3"/>
      <c r="M526" s="4"/>
      <c r="S526" s="5"/>
      <c r="T526" s="5"/>
      <c r="U526" s="5"/>
      <c r="V526" s="5"/>
      <c r="W526" s="5"/>
    </row>
    <row r="527" spans="1:23" ht="15.75" customHeight="1" x14ac:dyDescent="0.25">
      <c r="A527" s="3"/>
      <c r="B527" s="3"/>
      <c r="C527" s="3"/>
      <c r="D527" s="3"/>
      <c r="E527" s="3"/>
      <c r="M527" s="4"/>
      <c r="S527" s="5"/>
      <c r="T527" s="5"/>
      <c r="U527" s="5"/>
      <c r="V527" s="5"/>
      <c r="W527" s="5"/>
    </row>
    <row r="528" spans="1:23" ht="15.75" customHeight="1" x14ac:dyDescent="0.25">
      <c r="A528" s="3"/>
      <c r="B528" s="3"/>
      <c r="C528" s="3"/>
      <c r="D528" s="3"/>
      <c r="E528" s="3"/>
      <c r="M528" s="4"/>
      <c r="S528" s="5"/>
      <c r="T528" s="5"/>
      <c r="U528" s="5"/>
      <c r="V528" s="5"/>
      <c r="W528" s="5"/>
    </row>
    <row r="529" spans="1:23" ht="15.75" customHeight="1" x14ac:dyDescent="0.25">
      <c r="A529" s="3"/>
      <c r="B529" s="3"/>
      <c r="C529" s="3"/>
      <c r="D529" s="3"/>
      <c r="E529" s="3"/>
      <c r="M529" s="4"/>
      <c r="S529" s="5"/>
      <c r="T529" s="5"/>
      <c r="U529" s="5"/>
      <c r="V529" s="5"/>
      <c r="W529" s="5"/>
    </row>
    <row r="530" spans="1:23" ht="15.75" customHeight="1" x14ac:dyDescent="0.25">
      <c r="A530" s="3"/>
      <c r="B530" s="3"/>
      <c r="C530" s="3"/>
      <c r="D530" s="3"/>
      <c r="E530" s="3"/>
      <c r="M530" s="4"/>
      <c r="S530" s="5"/>
      <c r="T530" s="5"/>
      <c r="U530" s="5"/>
      <c r="V530" s="5"/>
      <c r="W530" s="5"/>
    </row>
    <row r="531" spans="1:23" ht="15.75" customHeight="1" x14ac:dyDescent="0.25">
      <c r="A531" s="3"/>
      <c r="B531" s="3"/>
      <c r="C531" s="3"/>
      <c r="D531" s="3"/>
      <c r="E531" s="3"/>
      <c r="M531" s="4"/>
      <c r="S531" s="5"/>
      <c r="T531" s="5"/>
      <c r="U531" s="5"/>
      <c r="V531" s="5"/>
      <c r="W531" s="5"/>
    </row>
    <row r="532" spans="1:23" ht="15.75" customHeight="1" x14ac:dyDescent="0.25">
      <c r="A532" s="3"/>
      <c r="B532" s="3"/>
      <c r="C532" s="3"/>
      <c r="D532" s="3"/>
      <c r="E532" s="3"/>
      <c r="M532" s="4"/>
      <c r="S532" s="5"/>
      <c r="T532" s="5"/>
      <c r="U532" s="5"/>
      <c r="V532" s="5"/>
      <c r="W532" s="5"/>
    </row>
    <row r="533" spans="1:23" ht="15.75" customHeight="1" x14ac:dyDescent="0.25">
      <c r="A533" s="3"/>
      <c r="B533" s="3"/>
      <c r="C533" s="3"/>
      <c r="D533" s="3"/>
      <c r="E533" s="3"/>
      <c r="M533" s="4"/>
      <c r="S533" s="5"/>
      <c r="T533" s="5"/>
      <c r="U533" s="5"/>
      <c r="V533" s="5"/>
      <c r="W533" s="5"/>
    </row>
    <row r="534" spans="1:23" ht="15.75" customHeight="1" x14ac:dyDescent="0.25">
      <c r="A534" s="3"/>
      <c r="B534" s="3"/>
      <c r="C534" s="3"/>
      <c r="D534" s="3"/>
      <c r="E534" s="3"/>
      <c r="M534" s="4"/>
      <c r="S534" s="5"/>
      <c r="T534" s="5"/>
      <c r="U534" s="5"/>
      <c r="V534" s="5"/>
      <c r="W534" s="5"/>
    </row>
    <row r="535" spans="1:23" ht="15.75" customHeight="1" x14ac:dyDescent="0.25">
      <c r="A535" s="3"/>
      <c r="B535" s="3"/>
      <c r="C535" s="3"/>
      <c r="D535" s="3"/>
      <c r="E535" s="3"/>
      <c r="M535" s="4"/>
      <c r="S535" s="5"/>
      <c r="T535" s="5"/>
      <c r="U535" s="5"/>
      <c r="V535" s="5"/>
      <c r="W535" s="5"/>
    </row>
    <row r="536" spans="1:23" ht="15.75" customHeight="1" x14ac:dyDescent="0.25">
      <c r="A536" s="3"/>
      <c r="B536" s="3"/>
      <c r="C536" s="3"/>
      <c r="D536" s="3"/>
      <c r="E536" s="3"/>
      <c r="M536" s="4"/>
      <c r="S536" s="5"/>
      <c r="T536" s="5"/>
      <c r="U536" s="5"/>
      <c r="V536" s="5"/>
      <c r="W536" s="5"/>
    </row>
    <row r="537" spans="1:23" ht="15.75" customHeight="1" x14ac:dyDescent="0.25">
      <c r="A537" s="3"/>
      <c r="B537" s="3"/>
      <c r="C537" s="3"/>
      <c r="D537" s="3"/>
      <c r="E537" s="3"/>
      <c r="M537" s="4"/>
      <c r="S537" s="5"/>
      <c r="T537" s="5"/>
      <c r="U537" s="5"/>
      <c r="V537" s="5"/>
      <c r="W537" s="5"/>
    </row>
    <row r="538" spans="1:23" ht="15.75" customHeight="1" x14ac:dyDescent="0.25">
      <c r="A538" s="3"/>
      <c r="B538" s="3"/>
      <c r="C538" s="3"/>
      <c r="D538" s="3"/>
      <c r="E538" s="3"/>
      <c r="M538" s="4"/>
      <c r="S538" s="5"/>
      <c r="T538" s="5"/>
      <c r="U538" s="5"/>
      <c r="V538" s="5"/>
      <c r="W538" s="5"/>
    </row>
    <row r="539" spans="1:23" ht="15.75" customHeight="1" x14ac:dyDescent="0.25">
      <c r="A539" s="3"/>
      <c r="B539" s="3"/>
      <c r="C539" s="3"/>
      <c r="D539" s="3"/>
      <c r="E539" s="3"/>
      <c r="M539" s="4"/>
      <c r="S539" s="5"/>
      <c r="T539" s="5"/>
      <c r="U539" s="5"/>
      <c r="V539" s="5"/>
      <c r="W539" s="5"/>
    </row>
    <row r="540" spans="1:23" ht="15.75" customHeight="1" x14ac:dyDescent="0.25">
      <c r="A540" s="3"/>
      <c r="B540" s="3"/>
      <c r="C540" s="3"/>
      <c r="D540" s="3"/>
      <c r="E540" s="3"/>
      <c r="M540" s="4"/>
      <c r="S540" s="5"/>
      <c r="T540" s="5"/>
      <c r="U540" s="5"/>
      <c r="V540" s="5"/>
      <c r="W540" s="5"/>
    </row>
    <row r="541" spans="1:23" ht="15.75" customHeight="1" x14ac:dyDescent="0.25">
      <c r="A541" s="3"/>
      <c r="B541" s="3"/>
      <c r="C541" s="3"/>
      <c r="D541" s="3"/>
      <c r="E541" s="3"/>
      <c r="M541" s="4"/>
      <c r="S541" s="5"/>
      <c r="T541" s="5"/>
      <c r="U541" s="5"/>
      <c r="V541" s="5"/>
      <c r="W541" s="5"/>
    </row>
    <row r="542" spans="1:23" ht="15.75" customHeight="1" x14ac:dyDescent="0.25">
      <c r="A542" s="3"/>
      <c r="B542" s="3"/>
      <c r="C542" s="3"/>
      <c r="D542" s="3"/>
      <c r="E542" s="3"/>
      <c r="M542" s="4"/>
      <c r="S542" s="5"/>
      <c r="T542" s="5"/>
      <c r="U542" s="5"/>
      <c r="V542" s="5"/>
      <c r="W542" s="5"/>
    </row>
    <row r="543" spans="1:23" ht="15.75" customHeight="1" x14ac:dyDescent="0.25">
      <c r="A543" s="3"/>
      <c r="B543" s="3"/>
      <c r="C543" s="3"/>
      <c r="D543" s="3"/>
      <c r="E543" s="3"/>
      <c r="M543" s="4"/>
      <c r="S543" s="5"/>
      <c r="T543" s="5"/>
      <c r="U543" s="5"/>
      <c r="V543" s="5"/>
      <c r="W543" s="5"/>
    </row>
    <row r="544" spans="1:23" ht="15.75" customHeight="1" x14ac:dyDescent="0.25">
      <c r="A544" s="3"/>
      <c r="B544" s="3"/>
      <c r="C544" s="3"/>
      <c r="D544" s="3"/>
      <c r="E544" s="3"/>
      <c r="M544" s="4"/>
      <c r="S544" s="5"/>
      <c r="T544" s="5"/>
      <c r="U544" s="5"/>
      <c r="V544" s="5"/>
      <c r="W544" s="5"/>
    </row>
    <row r="545" spans="1:23" ht="15.75" customHeight="1" x14ac:dyDescent="0.25">
      <c r="A545" s="3"/>
      <c r="B545" s="3"/>
      <c r="C545" s="3"/>
      <c r="D545" s="3"/>
      <c r="E545" s="3"/>
      <c r="M545" s="4"/>
      <c r="S545" s="5"/>
      <c r="T545" s="5"/>
      <c r="U545" s="5"/>
      <c r="V545" s="5"/>
      <c r="W545" s="5"/>
    </row>
    <row r="546" spans="1:23" ht="15.75" customHeight="1" x14ac:dyDescent="0.25">
      <c r="A546" s="3"/>
      <c r="B546" s="3"/>
      <c r="C546" s="3"/>
      <c r="D546" s="3"/>
      <c r="E546" s="3"/>
      <c r="M546" s="4"/>
      <c r="S546" s="5"/>
      <c r="T546" s="5"/>
      <c r="U546" s="5"/>
      <c r="V546" s="5"/>
      <c r="W546" s="5"/>
    </row>
    <row r="547" spans="1:23" ht="15.75" customHeight="1" x14ac:dyDescent="0.25">
      <c r="A547" s="3"/>
      <c r="B547" s="3"/>
      <c r="C547" s="3"/>
      <c r="D547" s="3"/>
      <c r="E547" s="3"/>
      <c r="M547" s="4"/>
      <c r="S547" s="5"/>
      <c r="T547" s="5"/>
      <c r="U547" s="5"/>
      <c r="V547" s="5"/>
      <c r="W547" s="5"/>
    </row>
    <row r="548" spans="1:23" ht="15.75" customHeight="1" x14ac:dyDescent="0.25">
      <c r="A548" s="3"/>
      <c r="B548" s="3"/>
      <c r="C548" s="3"/>
      <c r="D548" s="3"/>
      <c r="E548" s="3"/>
      <c r="M548" s="4"/>
      <c r="S548" s="5"/>
      <c r="T548" s="5"/>
      <c r="U548" s="5"/>
      <c r="V548" s="5"/>
      <c r="W548" s="5"/>
    </row>
    <row r="549" spans="1:23" ht="15.75" customHeight="1" x14ac:dyDescent="0.25">
      <c r="A549" s="3"/>
      <c r="B549" s="3"/>
      <c r="C549" s="3"/>
      <c r="D549" s="3"/>
      <c r="E549" s="3"/>
      <c r="M549" s="4"/>
      <c r="S549" s="5"/>
      <c r="T549" s="5"/>
      <c r="U549" s="5"/>
      <c r="V549" s="5"/>
      <c r="W549" s="5"/>
    </row>
    <row r="550" spans="1:23" ht="15.75" customHeight="1" x14ac:dyDescent="0.25">
      <c r="A550" s="3"/>
      <c r="B550" s="3"/>
      <c r="C550" s="3"/>
      <c r="D550" s="3"/>
      <c r="E550" s="3"/>
      <c r="M550" s="4"/>
      <c r="S550" s="5"/>
      <c r="T550" s="5"/>
      <c r="U550" s="5"/>
      <c r="V550" s="5"/>
      <c r="W550" s="5"/>
    </row>
    <row r="551" spans="1:23" ht="15.75" customHeight="1" x14ac:dyDescent="0.25">
      <c r="A551" s="3"/>
      <c r="B551" s="3"/>
      <c r="C551" s="3"/>
      <c r="D551" s="3"/>
      <c r="E551" s="3"/>
      <c r="M551" s="4"/>
      <c r="S551" s="5"/>
      <c r="T551" s="5"/>
      <c r="U551" s="5"/>
      <c r="V551" s="5"/>
      <c r="W551" s="5"/>
    </row>
    <row r="552" spans="1:23" ht="15.75" customHeight="1" x14ac:dyDescent="0.25">
      <c r="A552" s="3"/>
      <c r="B552" s="3"/>
      <c r="C552" s="3"/>
      <c r="D552" s="3"/>
      <c r="E552" s="3"/>
      <c r="M552" s="4"/>
      <c r="S552" s="5"/>
      <c r="T552" s="5"/>
      <c r="U552" s="5"/>
      <c r="V552" s="5"/>
      <c r="W552" s="5"/>
    </row>
    <row r="553" spans="1:23" ht="15.75" customHeight="1" x14ac:dyDescent="0.25">
      <c r="A553" s="3"/>
      <c r="B553" s="3"/>
      <c r="C553" s="3"/>
      <c r="D553" s="3"/>
      <c r="E553" s="3"/>
      <c r="M553" s="4"/>
      <c r="S553" s="5"/>
      <c r="T553" s="5"/>
      <c r="U553" s="5"/>
      <c r="V553" s="5"/>
      <c r="W553" s="5"/>
    </row>
    <row r="554" spans="1:23" ht="15.75" customHeight="1" x14ac:dyDescent="0.25">
      <c r="A554" s="3"/>
      <c r="B554" s="3"/>
      <c r="C554" s="3"/>
      <c r="D554" s="3"/>
      <c r="E554" s="3"/>
      <c r="M554" s="4"/>
      <c r="S554" s="5"/>
      <c r="T554" s="5"/>
      <c r="U554" s="5"/>
      <c r="V554" s="5"/>
      <c r="W554" s="5"/>
    </row>
    <row r="555" spans="1:23" ht="15.75" customHeight="1" x14ac:dyDescent="0.25">
      <c r="A555" s="3"/>
      <c r="B555" s="3"/>
      <c r="C555" s="3"/>
      <c r="D555" s="3"/>
      <c r="E555" s="3"/>
      <c r="M555" s="4"/>
      <c r="S555" s="5"/>
      <c r="T555" s="5"/>
      <c r="U555" s="5"/>
      <c r="V555" s="5"/>
      <c r="W555" s="5"/>
    </row>
    <row r="556" spans="1:23" ht="15.75" customHeight="1" x14ac:dyDescent="0.25">
      <c r="A556" s="3"/>
      <c r="B556" s="3"/>
      <c r="C556" s="3"/>
      <c r="D556" s="3"/>
      <c r="E556" s="3"/>
      <c r="M556" s="4"/>
      <c r="S556" s="5"/>
      <c r="T556" s="5"/>
      <c r="U556" s="5"/>
      <c r="V556" s="5"/>
      <c r="W556" s="5"/>
    </row>
    <row r="557" spans="1:23" ht="15.75" customHeight="1" x14ac:dyDescent="0.25">
      <c r="A557" s="3"/>
      <c r="B557" s="3"/>
      <c r="C557" s="3"/>
      <c r="D557" s="3"/>
      <c r="E557" s="3"/>
      <c r="M557" s="4"/>
      <c r="S557" s="5"/>
      <c r="T557" s="5"/>
      <c r="U557" s="5"/>
      <c r="V557" s="5"/>
      <c r="W557" s="5"/>
    </row>
    <row r="558" spans="1:23" ht="15.75" customHeight="1" x14ac:dyDescent="0.25">
      <c r="A558" s="3"/>
      <c r="B558" s="3"/>
      <c r="C558" s="3"/>
      <c r="D558" s="3"/>
      <c r="E558" s="3"/>
      <c r="M558" s="4"/>
      <c r="S558" s="5"/>
      <c r="T558" s="5"/>
      <c r="U558" s="5"/>
      <c r="V558" s="5"/>
      <c r="W558" s="5"/>
    </row>
    <row r="559" spans="1:23" ht="15.75" customHeight="1" x14ac:dyDescent="0.25">
      <c r="A559" s="3"/>
      <c r="B559" s="3"/>
      <c r="C559" s="3"/>
      <c r="D559" s="3"/>
      <c r="E559" s="3"/>
      <c r="M559" s="4"/>
      <c r="S559" s="5"/>
      <c r="T559" s="5"/>
      <c r="U559" s="5"/>
      <c r="V559" s="5"/>
      <c r="W559" s="5"/>
    </row>
    <row r="560" spans="1:23" ht="15.75" customHeight="1" x14ac:dyDescent="0.25">
      <c r="A560" s="3"/>
      <c r="B560" s="3"/>
      <c r="C560" s="3"/>
      <c r="D560" s="3"/>
      <c r="E560" s="3"/>
      <c r="M560" s="4"/>
      <c r="S560" s="5"/>
      <c r="T560" s="5"/>
      <c r="U560" s="5"/>
      <c r="V560" s="5"/>
      <c r="W560" s="5"/>
    </row>
    <row r="561" spans="1:23" ht="15.75" customHeight="1" x14ac:dyDescent="0.25">
      <c r="A561" s="3"/>
      <c r="B561" s="3"/>
      <c r="C561" s="3"/>
      <c r="D561" s="3"/>
      <c r="E561" s="3"/>
      <c r="M561" s="4"/>
      <c r="S561" s="5"/>
      <c r="T561" s="5"/>
      <c r="U561" s="5"/>
      <c r="V561" s="5"/>
      <c r="W561" s="5"/>
    </row>
    <row r="562" spans="1:23" ht="15.75" customHeight="1" x14ac:dyDescent="0.25">
      <c r="A562" s="3"/>
      <c r="B562" s="3"/>
      <c r="C562" s="3"/>
      <c r="D562" s="3"/>
      <c r="E562" s="3"/>
      <c r="M562" s="4"/>
      <c r="S562" s="5"/>
      <c r="T562" s="5"/>
      <c r="U562" s="5"/>
      <c r="V562" s="5"/>
      <c r="W562" s="5"/>
    </row>
    <row r="563" spans="1:23" ht="15.75" customHeight="1" x14ac:dyDescent="0.25">
      <c r="A563" s="3"/>
      <c r="B563" s="3"/>
      <c r="C563" s="3"/>
      <c r="D563" s="3"/>
      <c r="E563" s="3"/>
      <c r="M563" s="4"/>
      <c r="S563" s="5"/>
      <c r="T563" s="5"/>
      <c r="U563" s="5"/>
      <c r="V563" s="5"/>
      <c r="W563" s="5"/>
    </row>
    <row r="564" spans="1:23" ht="15.75" customHeight="1" x14ac:dyDescent="0.25">
      <c r="A564" s="3"/>
      <c r="B564" s="3"/>
      <c r="C564" s="3"/>
      <c r="D564" s="3"/>
      <c r="E564" s="3"/>
      <c r="M564" s="4"/>
      <c r="S564" s="5"/>
      <c r="T564" s="5"/>
      <c r="U564" s="5"/>
      <c r="V564" s="5"/>
      <c r="W564" s="5"/>
    </row>
    <row r="565" spans="1:23" ht="15.75" customHeight="1" x14ac:dyDescent="0.25">
      <c r="A565" s="3"/>
      <c r="B565" s="3"/>
      <c r="C565" s="3"/>
      <c r="D565" s="3"/>
      <c r="E565" s="3"/>
      <c r="M565" s="4"/>
      <c r="S565" s="5"/>
      <c r="T565" s="5"/>
      <c r="U565" s="5"/>
      <c r="V565" s="5"/>
      <c r="W565" s="5"/>
    </row>
    <row r="566" spans="1:23" ht="15.75" customHeight="1" x14ac:dyDescent="0.25">
      <c r="A566" s="3"/>
      <c r="B566" s="3"/>
      <c r="C566" s="3"/>
      <c r="D566" s="3"/>
      <c r="E566" s="3"/>
      <c r="M566" s="4"/>
      <c r="S566" s="5"/>
      <c r="T566" s="5"/>
      <c r="U566" s="5"/>
      <c r="V566" s="5"/>
      <c r="W566" s="5"/>
    </row>
    <row r="567" spans="1:23" ht="15.75" customHeight="1" x14ac:dyDescent="0.25">
      <c r="A567" s="3"/>
      <c r="B567" s="3"/>
      <c r="C567" s="3"/>
      <c r="D567" s="3"/>
      <c r="E567" s="3"/>
      <c r="M567" s="4"/>
      <c r="S567" s="5"/>
      <c r="T567" s="5"/>
      <c r="U567" s="5"/>
      <c r="V567" s="5"/>
      <c r="W567" s="5"/>
    </row>
    <row r="568" spans="1:23" ht="15.75" customHeight="1" x14ac:dyDescent="0.25">
      <c r="A568" s="3"/>
      <c r="B568" s="3"/>
      <c r="C568" s="3"/>
      <c r="D568" s="3"/>
      <c r="E568" s="3"/>
      <c r="M568" s="4"/>
      <c r="S568" s="5"/>
      <c r="T568" s="5"/>
      <c r="U568" s="5"/>
      <c r="V568" s="5"/>
      <c r="W568" s="5"/>
    </row>
    <row r="569" spans="1:23" ht="15.75" customHeight="1" x14ac:dyDescent="0.25">
      <c r="A569" s="3"/>
      <c r="B569" s="3"/>
      <c r="C569" s="3"/>
      <c r="D569" s="3"/>
      <c r="E569" s="3"/>
      <c r="M569" s="4"/>
      <c r="S569" s="5"/>
      <c r="T569" s="5"/>
      <c r="U569" s="5"/>
      <c r="V569" s="5"/>
      <c r="W569" s="5"/>
    </row>
    <row r="570" spans="1:23" ht="15.75" customHeight="1" x14ac:dyDescent="0.25">
      <c r="A570" s="3"/>
      <c r="B570" s="3"/>
      <c r="C570" s="3"/>
      <c r="D570" s="3"/>
      <c r="E570" s="3"/>
      <c r="M570" s="4"/>
      <c r="S570" s="5"/>
      <c r="T570" s="5"/>
      <c r="U570" s="5"/>
      <c r="V570" s="5"/>
      <c r="W570" s="5"/>
    </row>
    <row r="571" spans="1:23" ht="15.75" customHeight="1" x14ac:dyDescent="0.25">
      <c r="A571" s="3"/>
      <c r="B571" s="3"/>
      <c r="C571" s="3"/>
      <c r="D571" s="3"/>
      <c r="E571" s="3"/>
      <c r="M571" s="4"/>
      <c r="S571" s="5"/>
      <c r="T571" s="5"/>
      <c r="U571" s="5"/>
      <c r="V571" s="5"/>
      <c r="W571" s="5"/>
    </row>
    <row r="572" spans="1:23" ht="15.75" customHeight="1" x14ac:dyDescent="0.25">
      <c r="A572" s="3"/>
      <c r="B572" s="3"/>
      <c r="C572" s="3"/>
      <c r="D572" s="3"/>
      <c r="E572" s="3"/>
      <c r="M572" s="4"/>
      <c r="S572" s="5"/>
      <c r="T572" s="5"/>
      <c r="U572" s="5"/>
      <c r="V572" s="5"/>
      <c r="W572" s="5"/>
    </row>
    <row r="573" spans="1:23" ht="15.75" customHeight="1" x14ac:dyDescent="0.25">
      <c r="A573" s="3"/>
      <c r="B573" s="3"/>
      <c r="C573" s="3"/>
      <c r="D573" s="3"/>
      <c r="E573" s="3"/>
      <c r="M573" s="4"/>
      <c r="S573" s="5"/>
      <c r="T573" s="5"/>
      <c r="U573" s="5"/>
      <c r="V573" s="5"/>
      <c r="W573" s="5"/>
    </row>
    <row r="574" spans="1:23" ht="15.75" customHeight="1" x14ac:dyDescent="0.25">
      <c r="A574" s="3"/>
      <c r="B574" s="3"/>
      <c r="C574" s="3"/>
      <c r="D574" s="3"/>
      <c r="E574" s="3"/>
      <c r="M574" s="4"/>
      <c r="S574" s="5"/>
      <c r="T574" s="5"/>
      <c r="U574" s="5"/>
      <c r="V574" s="5"/>
      <c r="W574" s="5"/>
    </row>
    <row r="575" spans="1:23" ht="15.75" customHeight="1" x14ac:dyDescent="0.25">
      <c r="A575" s="3"/>
      <c r="B575" s="3"/>
      <c r="C575" s="3"/>
      <c r="D575" s="3"/>
      <c r="E575" s="3"/>
      <c r="M575" s="4"/>
      <c r="S575" s="5"/>
      <c r="T575" s="5"/>
      <c r="U575" s="5"/>
      <c r="V575" s="5"/>
      <c r="W575" s="5"/>
    </row>
    <row r="576" spans="1:23" ht="15.75" customHeight="1" x14ac:dyDescent="0.25">
      <c r="A576" s="3"/>
      <c r="B576" s="3"/>
      <c r="C576" s="3"/>
      <c r="D576" s="3"/>
      <c r="E576" s="3"/>
      <c r="M576" s="4"/>
      <c r="S576" s="5"/>
      <c r="T576" s="5"/>
      <c r="U576" s="5"/>
      <c r="V576" s="5"/>
      <c r="W576" s="5"/>
    </row>
    <row r="577" spans="1:23" ht="15.75" customHeight="1" x14ac:dyDescent="0.25">
      <c r="A577" s="3"/>
      <c r="B577" s="3"/>
      <c r="C577" s="3"/>
      <c r="D577" s="3"/>
      <c r="E577" s="3"/>
      <c r="M577" s="4"/>
      <c r="S577" s="5"/>
      <c r="T577" s="5"/>
      <c r="U577" s="5"/>
      <c r="V577" s="5"/>
      <c r="W577" s="5"/>
    </row>
    <row r="578" spans="1:23" ht="15.75" customHeight="1" x14ac:dyDescent="0.25">
      <c r="A578" s="3"/>
      <c r="B578" s="3"/>
      <c r="C578" s="3"/>
      <c r="D578" s="3"/>
      <c r="E578" s="3"/>
      <c r="M578" s="4"/>
      <c r="S578" s="5"/>
      <c r="T578" s="5"/>
      <c r="U578" s="5"/>
      <c r="V578" s="5"/>
      <c r="W578" s="5"/>
    </row>
    <row r="579" spans="1:23" ht="15.75" customHeight="1" x14ac:dyDescent="0.25">
      <c r="A579" s="3"/>
      <c r="B579" s="3"/>
      <c r="C579" s="3"/>
      <c r="D579" s="3"/>
      <c r="E579" s="3"/>
      <c r="M579" s="4"/>
      <c r="S579" s="5"/>
      <c r="T579" s="5"/>
      <c r="U579" s="5"/>
      <c r="V579" s="5"/>
      <c r="W579" s="5"/>
    </row>
    <row r="580" spans="1:23" ht="15.75" customHeight="1" x14ac:dyDescent="0.25">
      <c r="A580" s="3"/>
      <c r="B580" s="3"/>
      <c r="C580" s="3"/>
      <c r="D580" s="3"/>
      <c r="E580" s="3"/>
      <c r="M580" s="4"/>
      <c r="S580" s="5"/>
      <c r="T580" s="5"/>
      <c r="U580" s="5"/>
      <c r="V580" s="5"/>
      <c r="W580" s="5"/>
    </row>
    <row r="581" spans="1:23" ht="15.75" customHeight="1" x14ac:dyDescent="0.25">
      <c r="A581" s="3"/>
      <c r="B581" s="3"/>
      <c r="C581" s="3"/>
      <c r="D581" s="3"/>
      <c r="E581" s="3"/>
      <c r="M581" s="4"/>
      <c r="S581" s="5"/>
      <c r="T581" s="5"/>
      <c r="U581" s="5"/>
      <c r="V581" s="5"/>
      <c r="W581" s="5"/>
    </row>
    <row r="582" spans="1:23" ht="15.75" customHeight="1" x14ac:dyDescent="0.25">
      <c r="A582" s="3"/>
      <c r="B582" s="3"/>
      <c r="C582" s="3"/>
      <c r="D582" s="3"/>
      <c r="E582" s="3"/>
      <c r="M582" s="4"/>
      <c r="S582" s="5"/>
      <c r="T582" s="5"/>
      <c r="U582" s="5"/>
      <c r="V582" s="5"/>
      <c r="W582" s="5"/>
    </row>
    <row r="583" spans="1:23" ht="15.75" customHeight="1" x14ac:dyDescent="0.25">
      <c r="A583" s="3"/>
      <c r="B583" s="3"/>
      <c r="C583" s="3"/>
      <c r="D583" s="3"/>
      <c r="E583" s="3"/>
      <c r="M583" s="4"/>
      <c r="S583" s="5"/>
      <c r="T583" s="5"/>
      <c r="U583" s="5"/>
      <c r="V583" s="5"/>
      <c r="W583" s="5"/>
    </row>
    <row r="584" spans="1:23" ht="15.75" customHeight="1" x14ac:dyDescent="0.25">
      <c r="A584" s="3"/>
      <c r="B584" s="3"/>
      <c r="C584" s="3"/>
      <c r="D584" s="3"/>
      <c r="E584" s="3"/>
      <c r="M584" s="4"/>
      <c r="S584" s="5"/>
      <c r="T584" s="5"/>
      <c r="U584" s="5"/>
      <c r="V584" s="5"/>
      <c r="W584" s="5"/>
    </row>
    <row r="585" spans="1:23" ht="15.75" customHeight="1" x14ac:dyDescent="0.25">
      <c r="A585" s="3"/>
      <c r="B585" s="3"/>
      <c r="C585" s="3"/>
      <c r="D585" s="3"/>
      <c r="E585" s="3"/>
      <c r="M585" s="4"/>
      <c r="S585" s="5"/>
      <c r="T585" s="5"/>
      <c r="U585" s="5"/>
      <c r="V585" s="5"/>
      <c r="W585" s="5"/>
    </row>
    <row r="586" spans="1:23" ht="15.75" customHeight="1" x14ac:dyDescent="0.25">
      <c r="A586" s="3"/>
      <c r="B586" s="3"/>
      <c r="C586" s="3"/>
      <c r="D586" s="3"/>
      <c r="E586" s="3"/>
      <c r="M586" s="4"/>
      <c r="S586" s="5"/>
      <c r="T586" s="5"/>
      <c r="U586" s="5"/>
      <c r="V586" s="5"/>
      <c r="W586" s="5"/>
    </row>
    <row r="587" spans="1:23" ht="15.75" customHeight="1" x14ac:dyDescent="0.25">
      <c r="A587" s="3"/>
      <c r="B587" s="3"/>
      <c r="C587" s="3"/>
      <c r="D587" s="3"/>
      <c r="E587" s="3"/>
      <c r="M587" s="4"/>
      <c r="S587" s="5"/>
      <c r="T587" s="5"/>
      <c r="U587" s="5"/>
      <c r="V587" s="5"/>
      <c r="W587" s="5"/>
    </row>
    <row r="588" spans="1:23" ht="15.75" customHeight="1" x14ac:dyDescent="0.25">
      <c r="A588" s="3"/>
      <c r="B588" s="3"/>
      <c r="C588" s="3"/>
      <c r="D588" s="3"/>
      <c r="E588" s="3"/>
      <c r="M588" s="4"/>
      <c r="S588" s="5"/>
      <c r="T588" s="5"/>
      <c r="U588" s="5"/>
      <c r="V588" s="5"/>
      <c r="W588" s="5"/>
    </row>
    <row r="589" spans="1:23" ht="15.75" customHeight="1" x14ac:dyDescent="0.25">
      <c r="A589" s="3"/>
      <c r="B589" s="3"/>
      <c r="C589" s="3"/>
      <c r="D589" s="3"/>
      <c r="E589" s="3"/>
      <c r="M589" s="4"/>
      <c r="S589" s="5"/>
      <c r="T589" s="5"/>
      <c r="U589" s="5"/>
      <c r="V589" s="5"/>
      <c r="W589" s="5"/>
    </row>
    <row r="590" spans="1:23" ht="15.75" customHeight="1" x14ac:dyDescent="0.25">
      <c r="A590" s="3"/>
      <c r="B590" s="3"/>
      <c r="C590" s="3"/>
      <c r="D590" s="3"/>
      <c r="E590" s="3"/>
      <c r="M590" s="4"/>
      <c r="S590" s="5"/>
      <c r="T590" s="5"/>
      <c r="U590" s="5"/>
      <c r="V590" s="5"/>
      <c r="W590" s="5"/>
    </row>
    <row r="591" spans="1:23" ht="15.75" customHeight="1" x14ac:dyDescent="0.25">
      <c r="A591" s="3"/>
      <c r="B591" s="3"/>
      <c r="C591" s="3"/>
      <c r="D591" s="3"/>
      <c r="E591" s="3"/>
      <c r="M591" s="4"/>
      <c r="S591" s="5"/>
      <c r="T591" s="5"/>
      <c r="U591" s="5"/>
      <c r="V591" s="5"/>
      <c r="W591" s="5"/>
    </row>
    <row r="592" spans="1:23" ht="15.75" customHeight="1" x14ac:dyDescent="0.25">
      <c r="A592" s="3"/>
      <c r="B592" s="3"/>
      <c r="C592" s="3"/>
      <c r="D592" s="3"/>
      <c r="E592" s="3"/>
      <c r="M592" s="4"/>
      <c r="S592" s="5"/>
      <c r="T592" s="5"/>
      <c r="U592" s="5"/>
      <c r="V592" s="5"/>
      <c r="W592" s="5"/>
    </row>
    <row r="593" spans="1:23" ht="15.75" customHeight="1" x14ac:dyDescent="0.25">
      <c r="A593" s="3"/>
      <c r="B593" s="3"/>
      <c r="C593" s="3"/>
      <c r="D593" s="3"/>
      <c r="E593" s="3"/>
      <c r="M593" s="4"/>
      <c r="S593" s="5"/>
      <c r="T593" s="5"/>
      <c r="U593" s="5"/>
      <c r="V593" s="5"/>
      <c r="W593" s="5"/>
    </row>
    <row r="594" spans="1:23" ht="15.75" customHeight="1" x14ac:dyDescent="0.25">
      <c r="A594" s="3"/>
      <c r="B594" s="3"/>
      <c r="C594" s="3"/>
      <c r="D594" s="3"/>
      <c r="E594" s="3"/>
      <c r="M594" s="4"/>
      <c r="S594" s="5"/>
      <c r="T594" s="5"/>
      <c r="U594" s="5"/>
      <c r="V594" s="5"/>
      <c r="W594" s="5"/>
    </row>
    <row r="595" spans="1:23" ht="15.75" customHeight="1" x14ac:dyDescent="0.25">
      <c r="A595" s="3"/>
      <c r="B595" s="3"/>
      <c r="C595" s="3"/>
      <c r="D595" s="3"/>
      <c r="E595" s="3"/>
      <c r="M595" s="4"/>
      <c r="S595" s="5"/>
      <c r="T595" s="5"/>
      <c r="U595" s="5"/>
      <c r="V595" s="5"/>
      <c r="W595" s="5"/>
    </row>
    <row r="596" spans="1:23" ht="15.75" customHeight="1" x14ac:dyDescent="0.25">
      <c r="A596" s="3"/>
      <c r="B596" s="3"/>
      <c r="C596" s="3"/>
      <c r="D596" s="3"/>
      <c r="E596" s="3"/>
      <c r="M596" s="4"/>
      <c r="S596" s="5"/>
      <c r="T596" s="5"/>
      <c r="U596" s="5"/>
      <c r="V596" s="5"/>
      <c r="W596" s="5"/>
    </row>
    <row r="597" spans="1:23" ht="15.75" customHeight="1" x14ac:dyDescent="0.25">
      <c r="A597" s="3"/>
      <c r="B597" s="3"/>
      <c r="C597" s="3"/>
      <c r="D597" s="3"/>
      <c r="E597" s="3"/>
      <c r="M597" s="4"/>
      <c r="S597" s="5"/>
      <c r="T597" s="5"/>
      <c r="U597" s="5"/>
      <c r="V597" s="5"/>
      <c r="W597" s="5"/>
    </row>
    <row r="598" spans="1:23" ht="15.75" customHeight="1" x14ac:dyDescent="0.25">
      <c r="A598" s="3"/>
      <c r="B598" s="3"/>
      <c r="C598" s="3"/>
      <c r="D598" s="3"/>
      <c r="E598" s="3"/>
      <c r="M598" s="4"/>
      <c r="S598" s="5"/>
      <c r="T598" s="5"/>
      <c r="U598" s="5"/>
      <c r="V598" s="5"/>
      <c r="W598" s="5"/>
    </row>
    <row r="599" spans="1:23" ht="15.75" customHeight="1" x14ac:dyDescent="0.25">
      <c r="A599" s="3"/>
      <c r="B599" s="3"/>
      <c r="C599" s="3"/>
      <c r="D599" s="3"/>
      <c r="E599" s="3"/>
      <c r="M599" s="4"/>
      <c r="S599" s="5"/>
      <c r="T599" s="5"/>
      <c r="U599" s="5"/>
      <c r="V599" s="5"/>
      <c r="W599" s="5"/>
    </row>
    <row r="600" spans="1:23" ht="15.75" customHeight="1" x14ac:dyDescent="0.25">
      <c r="A600" s="3"/>
      <c r="B600" s="3"/>
      <c r="C600" s="3"/>
      <c r="D600" s="3"/>
      <c r="E600" s="3"/>
      <c r="M600" s="4"/>
      <c r="S600" s="5"/>
      <c r="T600" s="5"/>
      <c r="U600" s="5"/>
      <c r="V600" s="5"/>
      <c r="W600" s="5"/>
    </row>
    <row r="601" spans="1:23" ht="15.75" customHeight="1" x14ac:dyDescent="0.25">
      <c r="A601" s="3"/>
      <c r="B601" s="3"/>
      <c r="C601" s="3"/>
      <c r="D601" s="3"/>
      <c r="E601" s="3"/>
      <c r="M601" s="4"/>
      <c r="S601" s="5"/>
      <c r="T601" s="5"/>
      <c r="U601" s="5"/>
      <c r="V601" s="5"/>
      <c r="W601" s="5"/>
    </row>
    <row r="602" spans="1:23" ht="15.75" customHeight="1" x14ac:dyDescent="0.25">
      <c r="A602" s="3"/>
      <c r="B602" s="3"/>
      <c r="C602" s="3"/>
      <c r="D602" s="3"/>
      <c r="E602" s="3"/>
      <c r="M602" s="4"/>
      <c r="S602" s="5"/>
      <c r="T602" s="5"/>
      <c r="U602" s="5"/>
      <c r="V602" s="5"/>
      <c r="W602" s="5"/>
    </row>
    <row r="603" spans="1:23" ht="15.75" customHeight="1" x14ac:dyDescent="0.25">
      <c r="A603" s="3"/>
      <c r="B603" s="3"/>
      <c r="C603" s="3"/>
      <c r="D603" s="3"/>
      <c r="E603" s="3"/>
      <c r="M603" s="4"/>
      <c r="S603" s="5"/>
      <c r="T603" s="5"/>
      <c r="U603" s="5"/>
      <c r="V603" s="5"/>
      <c r="W603" s="5"/>
    </row>
    <row r="604" spans="1:23" ht="15.75" customHeight="1" x14ac:dyDescent="0.25">
      <c r="A604" s="3"/>
      <c r="B604" s="3"/>
      <c r="C604" s="3"/>
      <c r="D604" s="3"/>
      <c r="E604" s="3"/>
      <c r="M604" s="4"/>
      <c r="S604" s="5"/>
      <c r="T604" s="5"/>
      <c r="U604" s="5"/>
      <c r="V604" s="5"/>
      <c r="W604" s="5"/>
    </row>
    <row r="605" spans="1:23" ht="15.75" customHeight="1" x14ac:dyDescent="0.25">
      <c r="A605" s="3"/>
      <c r="B605" s="3"/>
      <c r="C605" s="3"/>
      <c r="D605" s="3"/>
      <c r="E605" s="3"/>
      <c r="M605" s="4"/>
      <c r="S605" s="5"/>
      <c r="T605" s="5"/>
      <c r="U605" s="5"/>
      <c r="V605" s="5"/>
      <c r="W605" s="5"/>
    </row>
    <row r="606" spans="1:23" ht="15.75" customHeight="1" x14ac:dyDescent="0.25">
      <c r="A606" s="3"/>
      <c r="B606" s="3"/>
      <c r="C606" s="3"/>
      <c r="D606" s="3"/>
      <c r="E606" s="3"/>
      <c r="M606" s="4"/>
      <c r="S606" s="5"/>
      <c r="T606" s="5"/>
      <c r="U606" s="5"/>
      <c r="V606" s="5"/>
      <c r="W606" s="5"/>
    </row>
    <row r="607" spans="1:23" ht="15.75" customHeight="1" x14ac:dyDescent="0.25">
      <c r="A607" s="3"/>
      <c r="B607" s="3"/>
      <c r="C607" s="3"/>
      <c r="D607" s="3"/>
      <c r="E607" s="3"/>
      <c r="M607" s="4"/>
      <c r="S607" s="5"/>
      <c r="T607" s="5"/>
      <c r="U607" s="5"/>
      <c r="V607" s="5"/>
      <c r="W607" s="5"/>
    </row>
    <row r="608" spans="1:23" ht="15.75" customHeight="1" x14ac:dyDescent="0.25">
      <c r="A608" s="3"/>
      <c r="B608" s="3"/>
      <c r="C608" s="3"/>
      <c r="D608" s="3"/>
      <c r="E608" s="3"/>
      <c r="M608" s="4"/>
      <c r="S608" s="5"/>
      <c r="T608" s="5"/>
      <c r="U608" s="5"/>
      <c r="V608" s="5"/>
      <c r="W608" s="5"/>
    </row>
    <row r="609" spans="1:23" ht="15.75" customHeight="1" x14ac:dyDescent="0.25">
      <c r="A609" s="3"/>
      <c r="B609" s="3"/>
      <c r="C609" s="3"/>
      <c r="D609" s="3"/>
      <c r="E609" s="3"/>
      <c r="M609" s="4"/>
      <c r="S609" s="5"/>
      <c r="T609" s="5"/>
      <c r="U609" s="5"/>
      <c r="V609" s="5"/>
      <c r="W609" s="5"/>
    </row>
    <row r="610" spans="1:23" ht="15.75" customHeight="1" x14ac:dyDescent="0.25">
      <c r="A610" s="3"/>
      <c r="B610" s="3"/>
      <c r="C610" s="3"/>
      <c r="D610" s="3"/>
      <c r="E610" s="3"/>
      <c r="M610" s="4"/>
      <c r="S610" s="5"/>
      <c r="T610" s="5"/>
      <c r="U610" s="5"/>
      <c r="V610" s="5"/>
      <c r="W610" s="5"/>
    </row>
    <row r="611" spans="1:23" ht="15.75" customHeight="1" x14ac:dyDescent="0.25">
      <c r="A611" s="3"/>
      <c r="B611" s="3"/>
      <c r="C611" s="3"/>
      <c r="D611" s="3"/>
      <c r="E611" s="3"/>
      <c r="M611" s="4"/>
      <c r="S611" s="5"/>
      <c r="T611" s="5"/>
      <c r="U611" s="5"/>
      <c r="V611" s="5"/>
      <c r="W611" s="5"/>
    </row>
    <row r="612" spans="1:23" ht="15.75" customHeight="1" x14ac:dyDescent="0.25">
      <c r="A612" s="3"/>
      <c r="B612" s="3"/>
      <c r="C612" s="3"/>
      <c r="D612" s="3"/>
      <c r="E612" s="3"/>
      <c r="M612" s="4"/>
      <c r="S612" s="5"/>
      <c r="T612" s="5"/>
      <c r="U612" s="5"/>
      <c r="V612" s="5"/>
      <c r="W612" s="5"/>
    </row>
    <row r="613" spans="1:23" ht="15.75" customHeight="1" x14ac:dyDescent="0.25">
      <c r="A613" s="3"/>
      <c r="B613" s="3"/>
      <c r="C613" s="3"/>
      <c r="D613" s="3"/>
      <c r="E613" s="3"/>
      <c r="M613" s="4"/>
      <c r="S613" s="5"/>
      <c r="T613" s="5"/>
      <c r="U613" s="5"/>
      <c r="V613" s="5"/>
      <c r="W613" s="5"/>
    </row>
    <row r="614" spans="1:23" ht="15.75" customHeight="1" x14ac:dyDescent="0.25">
      <c r="A614" s="3"/>
      <c r="B614" s="3"/>
      <c r="C614" s="3"/>
      <c r="D614" s="3"/>
      <c r="E614" s="3"/>
      <c r="M614" s="4"/>
      <c r="S614" s="5"/>
      <c r="T614" s="5"/>
      <c r="U614" s="5"/>
      <c r="V614" s="5"/>
      <c r="W614" s="5"/>
    </row>
    <row r="615" spans="1:23" ht="15.75" customHeight="1" x14ac:dyDescent="0.25">
      <c r="A615" s="3"/>
      <c r="B615" s="3"/>
      <c r="C615" s="3"/>
      <c r="D615" s="3"/>
      <c r="E615" s="3"/>
      <c r="M615" s="4"/>
      <c r="S615" s="5"/>
      <c r="T615" s="5"/>
      <c r="U615" s="5"/>
      <c r="V615" s="5"/>
      <c r="W615" s="5"/>
    </row>
    <row r="616" spans="1:23" ht="15.75" customHeight="1" x14ac:dyDescent="0.25">
      <c r="A616" s="3"/>
      <c r="B616" s="3"/>
      <c r="C616" s="3"/>
      <c r="D616" s="3"/>
      <c r="E616" s="3"/>
      <c r="M616" s="4"/>
      <c r="S616" s="5"/>
      <c r="T616" s="5"/>
      <c r="U616" s="5"/>
      <c r="V616" s="5"/>
      <c r="W616" s="5"/>
    </row>
    <row r="617" spans="1:23" ht="15.75" customHeight="1" x14ac:dyDescent="0.25">
      <c r="A617" s="3"/>
      <c r="B617" s="3"/>
      <c r="C617" s="3"/>
      <c r="D617" s="3"/>
      <c r="E617" s="3"/>
      <c r="M617" s="4"/>
      <c r="S617" s="5"/>
      <c r="T617" s="5"/>
      <c r="U617" s="5"/>
      <c r="V617" s="5"/>
      <c r="W617" s="5"/>
    </row>
    <row r="618" spans="1:23" ht="15.75" customHeight="1" x14ac:dyDescent="0.25">
      <c r="A618" s="3"/>
      <c r="B618" s="3"/>
      <c r="C618" s="3"/>
      <c r="D618" s="3"/>
      <c r="E618" s="3"/>
      <c r="M618" s="4"/>
      <c r="S618" s="5"/>
      <c r="T618" s="5"/>
      <c r="U618" s="5"/>
      <c r="V618" s="5"/>
      <c r="W618" s="5"/>
    </row>
    <row r="619" spans="1:23" ht="15.75" customHeight="1" x14ac:dyDescent="0.25">
      <c r="A619" s="3"/>
      <c r="B619" s="3"/>
      <c r="C619" s="3"/>
      <c r="D619" s="3"/>
      <c r="E619" s="3"/>
      <c r="M619" s="4"/>
      <c r="S619" s="5"/>
      <c r="T619" s="5"/>
      <c r="U619" s="5"/>
      <c r="V619" s="5"/>
      <c r="W619" s="5"/>
    </row>
    <row r="620" spans="1:23" ht="15.75" customHeight="1" x14ac:dyDescent="0.25">
      <c r="A620" s="3"/>
      <c r="B620" s="3"/>
      <c r="C620" s="3"/>
      <c r="D620" s="3"/>
      <c r="E620" s="3"/>
      <c r="M620" s="4"/>
      <c r="S620" s="5"/>
      <c r="T620" s="5"/>
      <c r="U620" s="5"/>
      <c r="V620" s="5"/>
      <c r="W620" s="5"/>
    </row>
    <row r="621" spans="1:23" ht="15.75" customHeight="1" x14ac:dyDescent="0.25">
      <c r="A621" s="3"/>
      <c r="B621" s="3"/>
      <c r="C621" s="3"/>
      <c r="D621" s="3"/>
      <c r="E621" s="3"/>
      <c r="M621" s="4"/>
      <c r="S621" s="5"/>
      <c r="T621" s="5"/>
      <c r="U621" s="5"/>
      <c r="V621" s="5"/>
      <c r="W621" s="5"/>
    </row>
    <row r="622" spans="1:23" ht="15.75" customHeight="1" x14ac:dyDescent="0.25">
      <c r="A622" s="3"/>
      <c r="B622" s="3"/>
      <c r="C622" s="3"/>
      <c r="D622" s="3"/>
      <c r="E622" s="3"/>
      <c r="M622" s="4"/>
      <c r="S622" s="5"/>
      <c r="T622" s="5"/>
      <c r="U622" s="5"/>
      <c r="V622" s="5"/>
      <c r="W622" s="5"/>
    </row>
    <row r="623" spans="1:23" ht="15.75" customHeight="1" x14ac:dyDescent="0.25">
      <c r="A623" s="3"/>
      <c r="B623" s="3"/>
      <c r="C623" s="3"/>
      <c r="D623" s="3"/>
      <c r="E623" s="3"/>
      <c r="M623" s="4"/>
      <c r="S623" s="5"/>
      <c r="T623" s="5"/>
      <c r="U623" s="5"/>
      <c r="V623" s="5"/>
      <c r="W623" s="5"/>
    </row>
    <row r="624" spans="1:23" ht="15.75" customHeight="1" x14ac:dyDescent="0.25">
      <c r="A624" s="3"/>
      <c r="B624" s="3"/>
      <c r="C624" s="3"/>
      <c r="D624" s="3"/>
      <c r="E624" s="3"/>
      <c r="M624" s="4"/>
      <c r="S624" s="5"/>
      <c r="T624" s="5"/>
      <c r="U624" s="5"/>
      <c r="V624" s="5"/>
      <c r="W624" s="5"/>
    </row>
    <row r="625" spans="1:23" ht="15.75" customHeight="1" x14ac:dyDescent="0.25">
      <c r="A625" s="3"/>
      <c r="B625" s="3"/>
      <c r="C625" s="3"/>
      <c r="D625" s="3"/>
      <c r="E625" s="3"/>
      <c r="M625" s="4"/>
      <c r="S625" s="5"/>
      <c r="T625" s="5"/>
      <c r="U625" s="5"/>
      <c r="V625" s="5"/>
      <c r="W625" s="5"/>
    </row>
    <row r="626" spans="1:23" ht="15.75" customHeight="1" x14ac:dyDescent="0.25">
      <c r="A626" s="3"/>
      <c r="B626" s="3"/>
      <c r="C626" s="3"/>
      <c r="D626" s="3"/>
      <c r="E626" s="3"/>
      <c r="M626" s="4"/>
      <c r="S626" s="5"/>
      <c r="T626" s="5"/>
      <c r="U626" s="5"/>
      <c r="V626" s="5"/>
      <c r="W626" s="5"/>
    </row>
    <row r="627" spans="1:23" ht="15.75" customHeight="1" x14ac:dyDescent="0.25">
      <c r="A627" s="3"/>
      <c r="B627" s="3"/>
      <c r="C627" s="3"/>
      <c r="D627" s="3"/>
      <c r="E627" s="3"/>
      <c r="M627" s="4"/>
      <c r="S627" s="5"/>
      <c r="T627" s="5"/>
      <c r="U627" s="5"/>
      <c r="V627" s="5"/>
      <c r="W627" s="5"/>
    </row>
    <row r="628" spans="1:23" ht="15.75" customHeight="1" x14ac:dyDescent="0.25">
      <c r="A628" s="3"/>
      <c r="B628" s="3"/>
      <c r="C628" s="3"/>
      <c r="D628" s="3"/>
      <c r="E628" s="3"/>
      <c r="M628" s="4"/>
      <c r="S628" s="5"/>
      <c r="T628" s="5"/>
      <c r="U628" s="5"/>
      <c r="V628" s="5"/>
      <c r="W628" s="5"/>
    </row>
    <row r="629" spans="1:23" ht="15.75" customHeight="1" x14ac:dyDescent="0.25">
      <c r="A629" s="3"/>
      <c r="B629" s="3"/>
      <c r="C629" s="3"/>
      <c r="D629" s="3"/>
      <c r="E629" s="3"/>
      <c r="M629" s="4"/>
      <c r="S629" s="5"/>
      <c r="T629" s="5"/>
      <c r="U629" s="5"/>
      <c r="V629" s="5"/>
      <c r="W629" s="5"/>
    </row>
    <row r="630" spans="1:23" ht="15.75" customHeight="1" x14ac:dyDescent="0.25">
      <c r="A630" s="3"/>
      <c r="B630" s="3"/>
      <c r="C630" s="3"/>
      <c r="D630" s="3"/>
      <c r="E630" s="3"/>
      <c r="M630" s="4"/>
      <c r="S630" s="5"/>
      <c r="T630" s="5"/>
      <c r="U630" s="5"/>
      <c r="V630" s="5"/>
      <c r="W630" s="5"/>
    </row>
    <row r="631" spans="1:23" ht="15.75" customHeight="1" x14ac:dyDescent="0.25">
      <c r="A631" s="3"/>
      <c r="B631" s="3"/>
      <c r="C631" s="3"/>
      <c r="D631" s="3"/>
      <c r="E631" s="3"/>
      <c r="M631" s="4"/>
      <c r="S631" s="5"/>
      <c r="T631" s="5"/>
      <c r="U631" s="5"/>
      <c r="V631" s="5"/>
      <c r="W631" s="5"/>
    </row>
    <row r="632" spans="1:23" ht="15.75" customHeight="1" x14ac:dyDescent="0.25">
      <c r="A632" s="3"/>
      <c r="B632" s="3"/>
      <c r="C632" s="3"/>
      <c r="D632" s="3"/>
      <c r="E632" s="3"/>
      <c r="M632" s="4"/>
      <c r="S632" s="5"/>
      <c r="T632" s="5"/>
      <c r="U632" s="5"/>
      <c r="V632" s="5"/>
      <c r="W632" s="5"/>
    </row>
    <row r="633" spans="1:23" ht="15.75" customHeight="1" x14ac:dyDescent="0.25">
      <c r="A633" s="3"/>
      <c r="B633" s="3"/>
      <c r="C633" s="3"/>
      <c r="D633" s="3"/>
      <c r="E633" s="3"/>
      <c r="M633" s="4"/>
      <c r="S633" s="5"/>
      <c r="T633" s="5"/>
      <c r="U633" s="5"/>
      <c r="V633" s="5"/>
      <c r="W633" s="5"/>
    </row>
    <row r="634" spans="1:23" ht="15.75" customHeight="1" x14ac:dyDescent="0.25">
      <c r="A634" s="3"/>
      <c r="B634" s="3"/>
      <c r="C634" s="3"/>
      <c r="D634" s="3"/>
      <c r="E634" s="3"/>
      <c r="M634" s="4"/>
      <c r="S634" s="5"/>
      <c r="T634" s="5"/>
      <c r="U634" s="5"/>
      <c r="V634" s="5"/>
      <c r="W634" s="5"/>
    </row>
    <row r="635" spans="1:23" ht="15.75" customHeight="1" x14ac:dyDescent="0.25">
      <c r="A635" s="3"/>
      <c r="B635" s="3"/>
      <c r="C635" s="3"/>
      <c r="D635" s="3"/>
      <c r="E635" s="3"/>
      <c r="M635" s="4"/>
      <c r="S635" s="5"/>
      <c r="T635" s="5"/>
      <c r="U635" s="5"/>
      <c r="V635" s="5"/>
      <c r="W635" s="5"/>
    </row>
    <row r="636" spans="1:23" ht="15.75" customHeight="1" x14ac:dyDescent="0.25">
      <c r="A636" s="3"/>
      <c r="B636" s="3"/>
      <c r="C636" s="3"/>
      <c r="D636" s="3"/>
      <c r="E636" s="3"/>
      <c r="M636" s="4"/>
      <c r="S636" s="5"/>
      <c r="T636" s="5"/>
      <c r="U636" s="5"/>
      <c r="V636" s="5"/>
      <c r="W636" s="5"/>
    </row>
    <row r="637" spans="1:23" ht="15.75" customHeight="1" x14ac:dyDescent="0.25">
      <c r="A637" s="3"/>
      <c r="B637" s="3"/>
      <c r="C637" s="3"/>
      <c r="D637" s="3"/>
      <c r="E637" s="3"/>
      <c r="M637" s="4"/>
      <c r="S637" s="5"/>
      <c r="T637" s="5"/>
      <c r="U637" s="5"/>
      <c r="V637" s="5"/>
      <c r="W637" s="5"/>
    </row>
    <row r="638" spans="1:23" ht="15.75" customHeight="1" x14ac:dyDescent="0.25">
      <c r="A638" s="3"/>
      <c r="B638" s="3"/>
      <c r="C638" s="3"/>
      <c r="D638" s="3"/>
      <c r="E638" s="3"/>
      <c r="M638" s="4"/>
      <c r="S638" s="5"/>
      <c r="T638" s="5"/>
      <c r="U638" s="5"/>
      <c r="V638" s="5"/>
      <c r="W638" s="5"/>
    </row>
    <row r="639" spans="1:23" ht="15.75" customHeight="1" x14ac:dyDescent="0.25">
      <c r="A639" s="3"/>
      <c r="B639" s="3"/>
      <c r="C639" s="3"/>
      <c r="D639" s="3"/>
      <c r="E639" s="3"/>
      <c r="M639" s="4"/>
      <c r="S639" s="5"/>
      <c r="T639" s="5"/>
      <c r="U639" s="5"/>
      <c r="V639" s="5"/>
      <c r="W639" s="5"/>
    </row>
    <row r="640" spans="1:23" ht="15.75" customHeight="1" x14ac:dyDescent="0.25">
      <c r="A640" s="3"/>
      <c r="B640" s="3"/>
      <c r="C640" s="3"/>
      <c r="D640" s="3"/>
      <c r="E640" s="3"/>
      <c r="M640" s="4"/>
      <c r="S640" s="5"/>
      <c r="T640" s="5"/>
      <c r="U640" s="5"/>
      <c r="V640" s="5"/>
      <c r="W640" s="5"/>
    </row>
    <row r="641" spans="1:23" ht="15.75" customHeight="1" x14ac:dyDescent="0.25">
      <c r="A641" s="3"/>
      <c r="B641" s="3"/>
      <c r="C641" s="3"/>
      <c r="D641" s="3"/>
      <c r="E641" s="3"/>
      <c r="M641" s="4"/>
      <c r="S641" s="5"/>
      <c r="T641" s="5"/>
      <c r="U641" s="5"/>
      <c r="V641" s="5"/>
      <c r="W641" s="5"/>
    </row>
    <row r="642" spans="1:23" ht="15.75" customHeight="1" x14ac:dyDescent="0.25">
      <c r="A642" s="3"/>
      <c r="B642" s="3"/>
      <c r="C642" s="3"/>
      <c r="D642" s="3"/>
      <c r="E642" s="3"/>
      <c r="M642" s="4"/>
      <c r="S642" s="5"/>
      <c r="T642" s="5"/>
      <c r="U642" s="5"/>
      <c r="V642" s="5"/>
      <c r="W642" s="5"/>
    </row>
    <row r="643" spans="1:23" ht="15.75" customHeight="1" x14ac:dyDescent="0.25">
      <c r="A643" s="3"/>
      <c r="B643" s="3"/>
      <c r="C643" s="3"/>
      <c r="D643" s="3"/>
      <c r="E643" s="3"/>
      <c r="M643" s="4"/>
      <c r="S643" s="5"/>
      <c r="T643" s="5"/>
      <c r="U643" s="5"/>
      <c r="V643" s="5"/>
      <c r="W643" s="5"/>
    </row>
    <row r="644" spans="1:23" ht="15.75" customHeight="1" x14ac:dyDescent="0.25">
      <c r="A644" s="3"/>
      <c r="B644" s="3"/>
      <c r="C644" s="3"/>
      <c r="D644" s="3"/>
      <c r="E644" s="3"/>
      <c r="M644" s="4"/>
      <c r="S644" s="5"/>
      <c r="T644" s="5"/>
      <c r="U644" s="5"/>
      <c r="V644" s="5"/>
      <c r="W644" s="5"/>
    </row>
    <row r="645" spans="1:23" ht="15.75" customHeight="1" x14ac:dyDescent="0.25">
      <c r="A645" s="3"/>
      <c r="B645" s="3"/>
      <c r="C645" s="3"/>
      <c r="D645" s="3"/>
      <c r="E645" s="3"/>
      <c r="M645" s="4"/>
      <c r="S645" s="5"/>
      <c r="T645" s="5"/>
      <c r="U645" s="5"/>
      <c r="V645" s="5"/>
      <c r="W645" s="5"/>
    </row>
    <row r="646" spans="1:23" ht="15.75" customHeight="1" x14ac:dyDescent="0.25">
      <c r="A646" s="3"/>
      <c r="B646" s="3"/>
      <c r="C646" s="3"/>
      <c r="D646" s="3"/>
      <c r="E646" s="3"/>
      <c r="M646" s="4"/>
      <c r="S646" s="5"/>
      <c r="T646" s="5"/>
      <c r="U646" s="5"/>
      <c r="V646" s="5"/>
      <c r="W646" s="5"/>
    </row>
    <row r="647" spans="1:23" ht="15.75" customHeight="1" x14ac:dyDescent="0.25">
      <c r="A647" s="3"/>
      <c r="B647" s="3"/>
      <c r="C647" s="3"/>
      <c r="D647" s="3"/>
      <c r="E647" s="3"/>
      <c r="M647" s="4"/>
      <c r="S647" s="5"/>
      <c r="T647" s="5"/>
      <c r="U647" s="5"/>
      <c r="V647" s="5"/>
      <c r="W647" s="5"/>
    </row>
    <row r="648" spans="1:23" ht="15.75" customHeight="1" x14ac:dyDescent="0.25">
      <c r="A648" s="3"/>
      <c r="B648" s="3"/>
      <c r="C648" s="3"/>
      <c r="D648" s="3"/>
      <c r="E648" s="3"/>
      <c r="M648" s="4"/>
      <c r="S648" s="5"/>
      <c r="T648" s="5"/>
      <c r="U648" s="5"/>
      <c r="V648" s="5"/>
      <c r="W648" s="5"/>
    </row>
    <row r="649" spans="1:23" ht="15.75" customHeight="1" x14ac:dyDescent="0.25">
      <c r="A649" s="3"/>
      <c r="B649" s="3"/>
      <c r="C649" s="3"/>
      <c r="D649" s="3"/>
      <c r="E649" s="3"/>
      <c r="M649" s="4"/>
      <c r="S649" s="5"/>
      <c r="T649" s="5"/>
      <c r="U649" s="5"/>
      <c r="V649" s="5"/>
      <c r="W649" s="5"/>
    </row>
    <row r="650" spans="1:23" ht="15.75" customHeight="1" x14ac:dyDescent="0.25">
      <c r="A650" s="3"/>
      <c r="B650" s="3"/>
      <c r="C650" s="3"/>
      <c r="D650" s="3"/>
      <c r="E650" s="3"/>
      <c r="M650" s="4"/>
      <c r="S650" s="5"/>
      <c r="T650" s="5"/>
      <c r="U650" s="5"/>
      <c r="V650" s="5"/>
      <c r="W650" s="5"/>
    </row>
    <row r="651" spans="1:23" ht="15.75" customHeight="1" x14ac:dyDescent="0.25">
      <c r="A651" s="3"/>
      <c r="B651" s="3"/>
      <c r="C651" s="3"/>
      <c r="D651" s="3"/>
      <c r="E651" s="3"/>
      <c r="M651" s="4"/>
      <c r="S651" s="5"/>
      <c r="T651" s="5"/>
      <c r="U651" s="5"/>
      <c r="V651" s="5"/>
      <c r="W651" s="5"/>
    </row>
    <row r="652" spans="1:23" ht="15.75" customHeight="1" x14ac:dyDescent="0.25">
      <c r="A652" s="3"/>
      <c r="B652" s="3"/>
      <c r="C652" s="3"/>
      <c r="D652" s="3"/>
      <c r="E652" s="3"/>
      <c r="M652" s="4"/>
      <c r="S652" s="5"/>
      <c r="T652" s="5"/>
      <c r="U652" s="5"/>
      <c r="V652" s="5"/>
      <c r="W652" s="5"/>
    </row>
    <row r="653" spans="1:23" ht="15.75" customHeight="1" x14ac:dyDescent="0.25">
      <c r="A653" s="3"/>
      <c r="B653" s="3"/>
      <c r="C653" s="3"/>
      <c r="D653" s="3"/>
      <c r="E653" s="3"/>
      <c r="M653" s="4"/>
      <c r="S653" s="5"/>
      <c r="T653" s="5"/>
      <c r="U653" s="5"/>
      <c r="V653" s="5"/>
      <c r="W653" s="5"/>
    </row>
    <row r="654" spans="1:23" ht="15.75" customHeight="1" x14ac:dyDescent="0.25">
      <c r="A654" s="3"/>
      <c r="B654" s="3"/>
      <c r="C654" s="3"/>
      <c r="D654" s="3"/>
      <c r="E654" s="3"/>
      <c r="M654" s="4"/>
      <c r="S654" s="5"/>
      <c r="T654" s="5"/>
      <c r="U654" s="5"/>
      <c r="V654" s="5"/>
      <c r="W654" s="5"/>
    </row>
    <row r="655" spans="1:23" ht="15.75" customHeight="1" x14ac:dyDescent="0.25">
      <c r="A655" s="3"/>
      <c r="B655" s="3"/>
      <c r="C655" s="3"/>
      <c r="D655" s="3"/>
      <c r="E655" s="3"/>
      <c r="M655" s="4"/>
      <c r="S655" s="5"/>
      <c r="T655" s="5"/>
      <c r="U655" s="5"/>
      <c r="V655" s="5"/>
      <c r="W655" s="5"/>
    </row>
    <row r="656" spans="1:23" ht="15.75" customHeight="1" x14ac:dyDescent="0.25">
      <c r="A656" s="3"/>
      <c r="B656" s="3"/>
      <c r="C656" s="3"/>
      <c r="D656" s="3"/>
      <c r="E656" s="3"/>
      <c r="M656" s="4"/>
      <c r="S656" s="5"/>
      <c r="T656" s="5"/>
      <c r="U656" s="5"/>
      <c r="V656" s="5"/>
      <c r="W656" s="5"/>
    </row>
    <row r="657" spans="1:23" ht="15.75" customHeight="1" x14ac:dyDescent="0.25">
      <c r="A657" s="3"/>
      <c r="B657" s="3"/>
      <c r="C657" s="3"/>
      <c r="D657" s="3"/>
      <c r="E657" s="3"/>
      <c r="M657" s="4"/>
      <c r="S657" s="5"/>
      <c r="T657" s="5"/>
      <c r="U657" s="5"/>
      <c r="V657" s="5"/>
      <c r="W657" s="5"/>
    </row>
    <row r="658" spans="1:23" ht="15.75" customHeight="1" x14ac:dyDescent="0.25">
      <c r="A658" s="3"/>
      <c r="B658" s="3"/>
      <c r="C658" s="3"/>
      <c r="D658" s="3"/>
      <c r="E658" s="3"/>
      <c r="M658" s="4"/>
      <c r="S658" s="5"/>
      <c r="T658" s="5"/>
      <c r="U658" s="5"/>
      <c r="V658" s="5"/>
      <c r="W658" s="5"/>
    </row>
    <row r="659" spans="1:23" ht="15.75" customHeight="1" x14ac:dyDescent="0.25">
      <c r="A659" s="3"/>
      <c r="B659" s="3"/>
      <c r="C659" s="3"/>
      <c r="D659" s="3"/>
      <c r="E659" s="3"/>
      <c r="M659" s="4"/>
      <c r="S659" s="5"/>
      <c r="T659" s="5"/>
      <c r="U659" s="5"/>
      <c r="V659" s="5"/>
      <c r="W659" s="5"/>
    </row>
    <row r="660" spans="1:23" ht="15.75" customHeight="1" x14ac:dyDescent="0.25">
      <c r="A660" s="3"/>
      <c r="B660" s="3"/>
      <c r="C660" s="3"/>
      <c r="D660" s="3"/>
      <c r="E660" s="3"/>
      <c r="M660" s="4"/>
      <c r="S660" s="5"/>
      <c r="T660" s="5"/>
      <c r="U660" s="5"/>
      <c r="V660" s="5"/>
      <c r="W660" s="5"/>
    </row>
    <row r="661" spans="1:23" ht="15.75" customHeight="1" x14ac:dyDescent="0.25">
      <c r="A661" s="3"/>
      <c r="B661" s="3"/>
      <c r="C661" s="3"/>
      <c r="D661" s="3"/>
      <c r="E661" s="3"/>
      <c r="M661" s="4"/>
      <c r="S661" s="5"/>
      <c r="T661" s="5"/>
      <c r="U661" s="5"/>
      <c r="V661" s="5"/>
      <c r="W661" s="5"/>
    </row>
    <row r="662" spans="1:23" ht="15.75" customHeight="1" x14ac:dyDescent="0.25">
      <c r="A662" s="3"/>
      <c r="B662" s="3"/>
      <c r="C662" s="3"/>
      <c r="D662" s="3"/>
      <c r="E662" s="3"/>
      <c r="M662" s="4"/>
      <c r="S662" s="5"/>
      <c r="T662" s="5"/>
      <c r="U662" s="5"/>
      <c r="V662" s="5"/>
      <c r="W662" s="5"/>
    </row>
    <row r="663" spans="1:23" ht="15.75" customHeight="1" x14ac:dyDescent="0.25">
      <c r="A663" s="3"/>
      <c r="B663" s="3"/>
      <c r="C663" s="3"/>
      <c r="D663" s="3"/>
      <c r="E663" s="3"/>
      <c r="M663" s="4"/>
      <c r="S663" s="5"/>
      <c r="T663" s="5"/>
      <c r="U663" s="5"/>
      <c r="V663" s="5"/>
      <c r="W663" s="5"/>
    </row>
    <row r="664" spans="1:23" ht="15.75" customHeight="1" x14ac:dyDescent="0.25">
      <c r="A664" s="3"/>
      <c r="B664" s="3"/>
      <c r="C664" s="3"/>
      <c r="D664" s="3"/>
      <c r="E664" s="3"/>
      <c r="M664" s="4"/>
      <c r="S664" s="5"/>
      <c r="T664" s="5"/>
      <c r="U664" s="5"/>
      <c r="V664" s="5"/>
      <c r="W664" s="5"/>
    </row>
    <row r="665" spans="1:23" ht="15.75" customHeight="1" x14ac:dyDescent="0.25">
      <c r="A665" s="3"/>
      <c r="B665" s="3"/>
      <c r="C665" s="3"/>
      <c r="D665" s="3"/>
      <c r="E665" s="3"/>
      <c r="M665" s="4"/>
      <c r="S665" s="5"/>
      <c r="T665" s="5"/>
      <c r="U665" s="5"/>
      <c r="V665" s="5"/>
      <c r="W665" s="5"/>
    </row>
    <row r="666" spans="1:23" ht="15.75" customHeight="1" x14ac:dyDescent="0.25">
      <c r="A666" s="3"/>
      <c r="B666" s="3"/>
      <c r="C666" s="3"/>
      <c r="D666" s="3"/>
      <c r="E666" s="3"/>
      <c r="M666" s="4"/>
      <c r="S666" s="5"/>
      <c r="T666" s="5"/>
      <c r="U666" s="5"/>
      <c r="V666" s="5"/>
      <c r="W666" s="5"/>
    </row>
    <row r="667" spans="1:23" ht="15.75" customHeight="1" x14ac:dyDescent="0.25">
      <c r="A667" s="3"/>
      <c r="B667" s="3"/>
      <c r="C667" s="3"/>
      <c r="D667" s="3"/>
      <c r="E667" s="3"/>
      <c r="M667" s="4"/>
      <c r="S667" s="5"/>
      <c r="T667" s="5"/>
      <c r="U667" s="5"/>
      <c r="V667" s="5"/>
      <c r="W667" s="5"/>
    </row>
    <row r="668" spans="1:23" ht="15.75" customHeight="1" x14ac:dyDescent="0.25">
      <c r="A668" s="3"/>
      <c r="B668" s="3"/>
      <c r="C668" s="3"/>
      <c r="D668" s="3"/>
      <c r="E668" s="3"/>
      <c r="M668" s="4"/>
      <c r="S668" s="5"/>
      <c r="T668" s="5"/>
      <c r="U668" s="5"/>
      <c r="V668" s="5"/>
      <c r="W668" s="5"/>
    </row>
    <row r="669" spans="1:23" ht="15.75" customHeight="1" x14ac:dyDescent="0.25">
      <c r="A669" s="3"/>
      <c r="B669" s="3"/>
      <c r="C669" s="3"/>
      <c r="D669" s="3"/>
      <c r="E669" s="3"/>
      <c r="M669" s="4"/>
      <c r="S669" s="5"/>
      <c r="T669" s="5"/>
      <c r="U669" s="5"/>
      <c r="V669" s="5"/>
      <c r="W669" s="5"/>
    </row>
    <row r="670" spans="1:23" ht="15.75" customHeight="1" x14ac:dyDescent="0.25">
      <c r="A670" s="3"/>
      <c r="B670" s="3"/>
      <c r="C670" s="3"/>
      <c r="D670" s="3"/>
      <c r="E670" s="3"/>
      <c r="M670" s="4"/>
      <c r="S670" s="5"/>
      <c r="T670" s="5"/>
      <c r="U670" s="5"/>
      <c r="V670" s="5"/>
      <c r="W670" s="5"/>
    </row>
    <row r="671" spans="1:23" ht="15.75" customHeight="1" x14ac:dyDescent="0.25">
      <c r="A671" s="3"/>
      <c r="B671" s="3"/>
      <c r="C671" s="3"/>
      <c r="D671" s="3"/>
      <c r="E671" s="3"/>
      <c r="M671" s="4"/>
      <c r="S671" s="5"/>
      <c r="T671" s="5"/>
      <c r="U671" s="5"/>
      <c r="V671" s="5"/>
      <c r="W671" s="5"/>
    </row>
    <row r="672" spans="1:23" ht="15.75" customHeight="1" x14ac:dyDescent="0.25">
      <c r="A672" s="3"/>
      <c r="B672" s="3"/>
      <c r="C672" s="3"/>
      <c r="D672" s="3"/>
      <c r="E672" s="3"/>
      <c r="M672" s="4"/>
      <c r="S672" s="5"/>
      <c r="T672" s="5"/>
      <c r="U672" s="5"/>
      <c r="V672" s="5"/>
      <c r="W672" s="5"/>
    </row>
    <row r="673" spans="1:23" ht="15.75" customHeight="1" x14ac:dyDescent="0.25">
      <c r="A673" s="3"/>
      <c r="B673" s="3"/>
      <c r="C673" s="3"/>
      <c r="D673" s="3"/>
      <c r="E673" s="3"/>
      <c r="M673" s="4"/>
      <c r="S673" s="5"/>
      <c r="T673" s="5"/>
      <c r="U673" s="5"/>
      <c r="V673" s="5"/>
      <c r="W673" s="5"/>
    </row>
    <row r="674" spans="1:23" ht="15.75" customHeight="1" x14ac:dyDescent="0.25">
      <c r="A674" s="3"/>
      <c r="B674" s="3"/>
      <c r="C674" s="3"/>
      <c r="D674" s="3"/>
      <c r="E674" s="3"/>
      <c r="M674" s="4"/>
      <c r="S674" s="5"/>
      <c r="T674" s="5"/>
      <c r="U674" s="5"/>
      <c r="V674" s="5"/>
      <c r="W674" s="5"/>
    </row>
    <row r="675" spans="1:23" ht="15.75" customHeight="1" x14ac:dyDescent="0.25">
      <c r="A675" s="3"/>
      <c r="B675" s="3"/>
      <c r="C675" s="3"/>
      <c r="D675" s="3"/>
      <c r="E675" s="3"/>
      <c r="M675" s="4"/>
      <c r="S675" s="5"/>
      <c r="T675" s="5"/>
      <c r="U675" s="5"/>
      <c r="V675" s="5"/>
      <c r="W675" s="5"/>
    </row>
    <row r="676" spans="1:23" ht="15.75" customHeight="1" x14ac:dyDescent="0.25">
      <c r="A676" s="3"/>
      <c r="B676" s="3"/>
      <c r="C676" s="3"/>
      <c r="D676" s="3"/>
      <c r="E676" s="3"/>
      <c r="M676" s="4"/>
      <c r="S676" s="5"/>
      <c r="T676" s="5"/>
      <c r="U676" s="5"/>
      <c r="V676" s="5"/>
      <c r="W676" s="5"/>
    </row>
    <row r="677" spans="1:23" ht="15.75" customHeight="1" x14ac:dyDescent="0.25">
      <c r="A677" s="3"/>
      <c r="B677" s="3"/>
      <c r="C677" s="3"/>
      <c r="D677" s="3"/>
      <c r="E677" s="3"/>
      <c r="M677" s="4"/>
      <c r="S677" s="5"/>
      <c r="T677" s="5"/>
      <c r="U677" s="5"/>
      <c r="V677" s="5"/>
      <c r="W677" s="5"/>
    </row>
    <row r="678" spans="1:23" ht="15.75" customHeight="1" x14ac:dyDescent="0.25">
      <c r="A678" s="3"/>
      <c r="B678" s="3"/>
      <c r="C678" s="3"/>
      <c r="D678" s="3"/>
      <c r="E678" s="3"/>
      <c r="M678" s="4"/>
      <c r="S678" s="5"/>
      <c r="T678" s="5"/>
      <c r="U678" s="5"/>
      <c r="V678" s="5"/>
      <c r="W678" s="5"/>
    </row>
    <row r="679" spans="1:23" ht="15.75" customHeight="1" x14ac:dyDescent="0.25">
      <c r="A679" s="3"/>
      <c r="B679" s="3"/>
      <c r="C679" s="3"/>
      <c r="D679" s="3"/>
      <c r="E679" s="3"/>
      <c r="M679" s="4"/>
      <c r="S679" s="5"/>
      <c r="T679" s="5"/>
      <c r="U679" s="5"/>
      <c r="V679" s="5"/>
      <c r="W679" s="5"/>
    </row>
    <row r="680" spans="1:23" ht="15.75" customHeight="1" x14ac:dyDescent="0.25">
      <c r="A680" s="3"/>
      <c r="B680" s="3"/>
      <c r="C680" s="3"/>
      <c r="D680" s="3"/>
      <c r="E680" s="3"/>
      <c r="M680" s="4"/>
      <c r="S680" s="5"/>
      <c r="T680" s="5"/>
      <c r="U680" s="5"/>
      <c r="V680" s="5"/>
      <c r="W680" s="5"/>
    </row>
    <row r="681" spans="1:23" ht="15.75" customHeight="1" x14ac:dyDescent="0.25">
      <c r="A681" s="3"/>
      <c r="B681" s="3"/>
      <c r="C681" s="3"/>
      <c r="D681" s="3"/>
      <c r="E681" s="3"/>
      <c r="M681" s="4"/>
      <c r="S681" s="5"/>
      <c r="T681" s="5"/>
      <c r="U681" s="5"/>
      <c r="V681" s="5"/>
      <c r="W681" s="5"/>
    </row>
    <row r="682" spans="1:23" ht="15.75" customHeight="1" x14ac:dyDescent="0.25">
      <c r="A682" s="3"/>
      <c r="B682" s="3"/>
      <c r="C682" s="3"/>
      <c r="D682" s="3"/>
      <c r="E682" s="3"/>
      <c r="M682" s="4"/>
      <c r="S682" s="5"/>
      <c r="T682" s="5"/>
      <c r="U682" s="5"/>
      <c r="V682" s="5"/>
      <c r="W682" s="5"/>
    </row>
    <row r="683" spans="1:23" ht="15.75" customHeight="1" x14ac:dyDescent="0.25">
      <c r="A683" s="3"/>
      <c r="B683" s="3"/>
      <c r="C683" s="3"/>
      <c r="D683" s="3"/>
      <c r="E683" s="3"/>
      <c r="M683" s="4"/>
      <c r="S683" s="5"/>
      <c r="T683" s="5"/>
      <c r="U683" s="5"/>
      <c r="V683" s="5"/>
      <c r="W683" s="5"/>
    </row>
    <row r="684" spans="1:23" ht="15.75" customHeight="1" x14ac:dyDescent="0.25">
      <c r="A684" s="3"/>
      <c r="B684" s="3"/>
      <c r="C684" s="3"/>
      <c r="D684" s="3"/>
      <c r="E684" s="3"/>
      <c r="M684" s="4"/>
      <c r="S684" s="5"/>
      <c r="T684" s="5"/>
      <c r="U684" s="5"/>
      <c r="V684" s="5"/>
      <c r="W684" s="5"/>
    </row>
    <row r="685" spans="1:23" ht="15.75" customHeight="1" x14ac:dyDescent="0.25">
      <c r="A685" s="3"/>
      <c r="B685" s="3"/>
      <c r="C685" s="3"/>
      <c r="D685" s="3"/>
      <c r="E685" s="3"/>
      <c r="M685" s="4"/>
      <c r="S685" s="5"/>
      <c r="T685" s="5"/>
      <c r="U685" s="5"/>
      <c r="V685" s="5"/>
      <c r="W685" s="5"/>
    </row>
    <row r="686" spans="1:23" ht="15.75" customHeight="1" x14ac:dyDescent="0.25">
      <c r="A686" s="3"/>
      <c r="B686" s="3"/>
      <c r="C686" s="3"/>
      <c r="D686" s="3"/>
      <c r="E686" s="3"/>
      <c r="M686" s="4"/>
      <c r="S686" s="5"/>
      <c r="T686" s="5"/>
      <c r="U686" s="5"/>
      <c r="V686" s="5"/>
      <c r="W686" s="5"/>
    </row>
    <row r="687" spans="1:23" ht="15.75" customHeight="1" x14ac:dyDescent="0.25">
      <c r="A687" s="3"/>
      <c r="B687" s="3"/>
      <c r="C687" s="3"/>
      <c r="D687" s="3"/>
      <c r="E687" s="3"/>
      <c r="M687" s="4"/>
      <c r="S687" s="5"/>
      <c r="T687" s="5"/>
      <c r="U687" s="5"/>
      <c r="V687" s="5"/>
      <c r="W687" s="5"/>
    </row>
    <row r="688" spans="1:23" ht="15.75" customHeight="1" x14ac:dyDescent="0.25">
      <c r="A688" s="3"/>
      <c r="B688" s="3"/>
      <c r="C688" s="3"/>
      <c r="D688" s="3"/>
      <c r="E688" s="3"/>
      <c r="M688" s="4"/>
      <c r="S688" s="5"/>
      <c r="T688" s="5"/>
      <c r="U688" s="5"/>
      <c r="V688" s="5"/>
      <c r="W688" s="5"/>
    </row>
    <row r="689" spans="1:23" ht="15.75" customHeight="1" x14ac:dyDescent="0.25">
      <c r="A689" s="3"/>
      <c r="B689" s="3"/>
      <c r="C689" s="3"/>
      <c r="D689" s="3"/>
      <c r="E689" s="3"/>
      <c r="M689" s="4"/>
      <c r="S689" s="5"/>
      <c r="T689" s="5"/>
      <c r="U689" s="5"/>
      <c r="V689" s="5"/>
      <c r="W689" s="5"/>
    </row>
    <row r="690" spans="1:23" ht="15.75" customHeight="1" x14ac:dyDescent="0.25">
      <c r="A690" s="3"/>
      <c r="B690" s="3"/>
      <c r="C690" s="3"/>
      <c r="D690" s="3"/>
      <c r="E690" s="3"/>
      <c r="M690" s="4"/>
      <c r="S690" s="5"/>
      <c r="T690" s="5"/>
      <c r="U690" s="5"/>
      <c r="V690" s="5"/>
      <c r="W690" s="5"/>
    </row>
    <row r="691" spans="1:23" ht="15.75" customHeight="1" x14ac:dyDescent="0.25">
      <c r="A691" s="3"/>
      <c r="B691" s="3"/>
      <c r="C691" s="3"/>
      <c r="D691" s="3"/>
      <c r="E691" s="3"/>
      <c r="M691" s="4"/>
      <c r="S691" s="5"/>
      <c r="T691" s="5"/>
      <c r="U691" s="5"/>
      <c r="V691" s="5"/>
      <c r="W691" s="5"/>
    </row>
    <row r="692" spans="1:23" ht="15.75" customHeight="1" x14ac:dyDescent="0.25">
      <c r="A692" s="3"/>
      <c r="B692" s="3"/>
      <c r="C692" s="3"/>
      <c r="D692" s="3"/>
      <c r="E692" s="3"/>
      <c r="M692" s="4"/>
      <c r="S692" s="5"/>
      <c r="T692" s="5"/>
      <c r="U692" s="5"/>
      <c r="V692" s="5"/>
      <c r="W692" s="5"/>
    </row>
    <row r="693" spans="1:23" ht="15.75" customHeight="1" x14ac:dyDescent="0.25">
      <c r="A693" s="3"/>
      <c r="B693" s="3"/>
      <c r="C693" s="3"/>
      <c r="D693" s="3"/>
      <c r="E693" s="3"/>
      <c r="M693" s="4"/>
      <c r="S693" s="5"/>
      <c r="T693" s="5"/>
      <c r="U693" s="5"/>
      <c r="V693" s="5"/>
      <c r="W693" s="5"/>
    </row>
    <row r="694" spans="1:23" ht="15.75" customHeight="1" x14ac:dyDescent="0.25">
      <c r="A694" s="3"/>
      <c r="B694" s="3"/>
      <c r="C694" s="3"/>
      <c r="D694" s="3"/>
      <c r="E694" s="3"/>
      <c r="M694" s="4"/>
      <c r="S694" s="5"/>
      <c r="T694" s="5"/>
      <c r="U694" s="5"/>
      <c r="V694" s="5"/>
      <c r="W694" s="5"/>
    </row>
    <row r="695" spans="1:23" ht="15.75" customHeight="1" x14ac:dyDescent="0.25">
      <c r="A695" s="3"/>
      <c r="B695" s="3"/>
      <c r="C695" s="3"/>
      <c r="D695" s="3"/>
      <c r="E695" s="3"/>
      <c r="M695" s="4"/>
      <c r="S695" s="5"/>
      <c r="T695" s="5"/>
      <c r="U695" s="5"/>
      <c r="V695" s="5"/>
      <c r="W695" s="5"/>
    </row>
    <row r="696" spans="1:23" ht="15.75" customHeight="1" x14ac:dyDescent="0.25">
      <c r="A696" s="3"/>
      <c r="B696" s="3"/>
      <c r="C696" s="3"/>
      <c r="D696" s="3"/>
      <c r="E696" s="3"/>
      <c r="M696" s="4"/>
      <c r="S696" s="5"/>
      <c r="T696" s="5"/>
      <c r="U696" s="5"/>
      <c r="V696" s="5"/>
      <c r="W696" s="5"/>
    </row>
    <row r="697" spans="1:23" ht="15.75" customHeight="1" x14ac:dyDescent="0.25">
      <c r="A697" s="3"/>
      <c r="B697" s="3"/>
      <c r="C697" s="3"/>
      <c r="D697" s="3"/>
      <c r="E697" s="3"/>
      <c r="M697" s="4"/>
      <c r="S697" s="5"/>
      <c r="T697" s="5"/>
      <c r="U697" s="5"/>
      <c r="V697" s="5"/>
      <c r="W697" s="5"/>
    </row>
    <row r="698" spans="1:23" ht="15.75" customHeight="1" x14ac:dyDescent="0.25">
      <c r="A698" s="3"/>
      <c r="B698" s="3"/>
      <c r="C698" s="3"/>
      <c r="D698" s="3"/>
      <c r="E698" s="3"/>
      <c r="M698" s="4"/>
      <c r="S698" s="5"/>
      <c r="T698" s="5"/>
      <c r="U698" s="5"/>
      <c r="V698" s="5"/>
      <c r="W698" s="5"/>
    </row>
    <row r="699" spans="1:23" ht="15.75" customHeight="1" x14ac:dyDescent="0.25">
      <c r="A699" s="3"/>
      <c r="B699" s="3"/>
      <c r="C699" s="3"/>
      <c r="D699" s="3"/>
      <c r="E699" s="3"/>
      <c r="M699" s="4"/>
      <c r="S699" s="5"/>
      <c r="T699" s="5"/>
      <c r="U699" s="5"/>
      <c r="V699" s="5"/>
      <c r="W699" s="5"/>
    </row>
    <row r="700" spans="1:23" ht="15.75" customHeight="1" x14ac:dyDescent="0.25">
      <c r="A700" s="3"/>
      <c r="B700" s="3"/>
      <c r="C700" s="3"/>
      <c r="D700" s="3"/>
      <c r="E700" s="3"/>
      <c r="M700" s="4"/>
      <c r="S700" s="5"/>
      <c r="T700" s="5"/>
      <c r="U700" s="5"/>
      <c r="V700" s="5"/>
      <c r="W700" s="5"/>
    </row>
    <row r="701" spans="1:23" ht="15.75" customHeight="1" x14ac:dyDescent="0.25">
      <c r="A701" s="3"/>
      <c r="B701" s="3"/>
      <c r="C701" s="3"/>
      <c r="D701" s="3"/>
      <c r="E701" s="3"/>
      <c r="M701" s="4"/>
      <c r="S701" s="5"/>
      <c r="T701" s="5"/>
      <c r="U701" s="5"/>
      <c r="V701" s="5"/>
      <c r="W701" s="5"/>
    </row>
    <row r="702" spans="1:23" ht="15.75" customHeight="1" x14ac:dyDescent="0.25">
      <c r="A702" s="3"/>
      <c r="B702" s="3"/>
      <c r="C702" s="3"/>
      <c r="D702" s="3"/>
      <c r="E702" s="3"/>
      <c r="M702" s="4"/>
      <c r="S702" s="5"/>
      <c r="T702" s="5"/>
      <c r="U702" s="5"/>
      <c r="V702" s="5"/>
      <c r="W702" s="5"/>
    </row>
    <row r="703" spans="1:23" ht="15.75" customHeight="1" x14ac:dyDescent="0.25">
      <c r="A703" s="3"/>
      <c r="B703" s="3"/>
      <c r="C703" s="3"/>
      <c r="D703" s="3"/>
      <c r="E703" s="3"/>
      <c r="M703" s="4"/>
      <c r="S703" s="5"/>
      <c r="T703" s="5"/>
      <c r="U703" s="5"/>
      <c r="V703" s="5"/>
      <c r="W703" s="5"/>
    </row>
    <row r="704" spans="1:23" ht="15.75" customHeight="1" x14ac:dyDescent="0.25">
      <c r="A704" s="3"/>
      <c r="B704" s="3"/>
      <c r="C704" s="3"/>
      <c r="D704" s="3"/>
      <c r="E704" s="3"/>
      <c r="M704" s="4"/>
      <c r="S704" s="5"/>
      <c r="T704" s="5"/>
      <c r="U704" s="5"/>
      <c r="V704" s="5"/>
      <c r="W704" s="5"/>
    </row>
    <row r="705" spans="1:23" ht="15.75" customHeight="1" x14ac:dyDescent="0.25">
      <c r="A705" s="3"/>
      <c r="B705" s="3"/>
      <c r="C705" s="3"/>
      <c r="D705" s="3"/>
      <c r="E705" s="3"/>
      <c r="M705" s="4"/>
      <c r="S705" s="5"/>
      <c r="T705" s="5"/>
      <c r="U705" s="5"/>
      <c r="V705" s="5"/>
      <c r="W705" s="5"/>
    </row>
    <row r="706" spans="1:23" ht="15.75" customHeight="1" x14ac:dyDescent="0.25">
      <c r="A706" s="3"/>
      <c r="B706" s="3"/>
      <c r="C706" s="3"/>
      <c r="D706" s="3"/>
      <c r="E706" s="3"/>
      <c r="M706" s="4"/>
      <c r="S706" s="5"/>
      <c r="T706" s="5"/>
      <c r="U706" s="5"/>
      <c r="V706" s="5"/>
      <c r="W706" s="5"/>
    </row>
    <row r="707" spans="1:23" ht="15.75" customHeight="1" x14ac:dyDescent="0.25">
      <c r="A707" s="3"/>
      <c r="B707" s="3"/>
      <c r="C707" s="3"/>
      <c r="D707" s="3"/>
      <c r="E707" s="3"/>
      <c r="M707" s="4"/>
      <c r="S707" s="5"/>
      <c r="T707" s="5"/>
      <c r="U707" s="5"/>
      <c r="V707" s="5"/>
      <c r="W707" s="5"/>
    </row>
    <row r="708" spans="1:23" ht="15.75" customHeight="1" x14ac:dyDescent="0.25">
      <c r="A708" s="3"/>
      <c r="B708" s="3"/>
      <c r="C708" s="3"/>
      <c r="D708" s="3"/>
      <c r="E708" s="3"/>
      <c r="M708" s="4"/>
      <c r="S708" s="5"/>
      <c r="T708" s="5"/>
      <c r="U708" s="5"/>
      <c r="V708" s="5"/>
      <c r="W708" s="5"/>
    </row>
    <row r="709" spans="1:23" ht="15.75" customHeight="1" x14ac:dyDescent="0.25">
      <c r="A709" s="3"/>
      <c r="B709" s="3"/>
      <c r="C709" s="3"/>
      <c r="D709" s="3"/>
      <c r="E709" s="3"/>
      <c r="M709" s="4"/>
      <c r="S709" s="5"/>
      <c r="T709" s="5"/>
      <c r="U709" s="5"/>
      <c r="V709" s="5"/>
      <c r="W709" s="5"/>
    </row>
    <row r="710" spans="1:23" ht="15.75" customHeight="1" x14ac:dyDescent="0.25">
      <c r="A710" s="3"/>
      <c r="B710" s="3"/>
      <c r="C710" s="3"/>
      <c r="D710" s="3"/>
      <c r="E710" s="3"/>
      <c r="M710" s="4"/>
      <c r="S710" s="5"/>
      <c r="T710" s="5"/>
      <c r="U710" s="5"/>
      <c r="V710" s="5"/>
      <c r="W710" s="5"/>
    </row>
    <row r="711" spans="1:23" ht="15.75" customHeight="1" x14ac:dyDescent="0.25">
      <c r="A711" s="3"/>
      <c r="B711" s="3"/>
      <c r="C711" s="3"/>
      <c r="D711" s="3"/>
      <c r="E711" s="3"/>
      <c r="M711" s="4"/>
      <c r="S711" s="5"/>
      <c r="T711" s="5"/>
      <c r="U711" s="5"/>
      <c r="V711" s="5"/>
      <c r="W711" s="5"/>
    </row>
    <row r="712" spans="1:23" ht="15.75" customHeight="1" x14ac:dyDescent="0.25">
      <c r="A712" s="3"/>
      <c r="B712" s="3"/>
      <c r="C712" s="3"/>
      <c r="D712" s="3"/>
      <c r="E712" s="3"/>
      <c r="M712" s="4"/>
      <c r="S712" s="5"/>
      <c r="T712" s="5"/>
      <c r="U712" s="5"/>
      <c r="V712" s="5"/>
      <c r="W712" s="5"/>
    </row>
    <row r="713" spans="1:23" ht="15.75" customHeight="1" x14ac:dyDescent="0.25">
      <c r="A713" s="3"/>
      <c r="B713" s="3"/>
      <c r="C713" s="3"/>
      <c r="D713" s="3"/>
      <c r="E713" s="3"/>
      <c r="M713" s="4"/>
      <c r="S713" s="5"/>
      <c r="T713" s="5"/>
      <c r="U713" s="5"/>
      <c r="V713" s="5"/>
      <c r="W713" s="5"/>
    </row>
    <row r="714" spans="1:23" ht="15.75" customHeight="1" x14ac:dyDescent="0.25">
      <c r="A714" s="3"/>
      <c r="B714" s="3"/>
      <c r="C714" s="3"/>
      <c r="D714" s="3"/>
      <c r="E714" s="3"/>
      <c r="M714" s="4"/>
      <c r="S714" s="5"/>
      <c r="T714" s="5"/>
      <c r="U714" s="5"/>
      <c r="V714" s="5"/>
      <c r="W714" s="5"/>
    </row>
    <row r="715" spans="1:23" ht="15.75" customHeight="1" x14ac:dyDescent="0.25">
      <c r="A715" s="3"/>
      <c r="B715" s="3"/>
      <c r="C715" s="3"/>
      <c r="D715" s="3"/>
      <c r="E715" s="3"/>
      <c r="M715" s="4"/>
      <c r="S715" s="5"/>
      <c r="T715" s="5"/>
      <c r="U715" s="5"/>
      <c r="V715" s="5"/>
      <c r="W715" s="5"/>
    </row>
    <row r="716" spans="1:23" ht="15.75" customHeight="1" x14ac:dyDescent="0.25">
      <c r="A716" s="3"/>
      <c r="B716" s="3"/>
      <c r="C716" s="3"/>
      <c r="D716" s="3"/>
      <c r="E716" s="3"/>
      <c r="M716" s="4"/>
      <c r="S716" s="5"/>
      <c r="T716" s="5"/>
      <c r="U716" s="5"/>
      <c r="V716" s="5"/>
      <c r="W716" s="5"/>
    </row>
    <row r="717" spans="1:23" ht="15.75" customHeight="1" x14ac:dyDescent="0.25">
      <c r="A717" s="3"/>
      <c r="B717" s="3"/>
      <c r="C717" s="3"/>
      <c r="D717" s="3"/>
      <c r="E717" s="3"/>
      <c r="M717" s="4"/>
      <c r="S717" s="5"/>
      <c r="T717" s="5"/>
      <c r="U717" s="5"/>
      <c r="V717" s="5"/>
      <c r="W717" s="5"/>
    </row>
    <row r="718" spans="1:23" ht="15.75" customHeight="1" x14ac:dyDescent="0.25">
      <c r="A718" s="3"/>
      <c r="B718" s="3"/>
      <c r="C718" s="3"/>
      <c r="D718" s="3"/>
      <c r="E718" s="3"/>
      <c r="M718" s="4"/>
      <c r="S718" s="5"/>
      <c r="T718" s="5"/>
      <c r="U718" s="5"/>
      <c r="V718" s="5"/>
      <c r="W718" s="5"/>
    </row>
    <row r="719" spans="1:23" ht="15.75" customHeight="1" x14ac:dyDescent="0.25">
      <c r="A719" s="3"/>
      <c r="B719" s="3"/>
      <c r="C719" s="3"/>
      <c r="D719" s="3"/>
      <c r="E719" s="3"/>
      <c r="M719" s="4"/>
      <c r="S719" s="5"/>
      <c r="T719" s="5"/>
      <c r="U719" s="5"/>
      <c r="V719" s="5"/>
      <c r="W719" s="5"/>
    </row>
    <row r="720" spans="1:23" ht="15.75" customHeight="1" x14ac:dyDescent="0.25">
      <c r="A720" s="3"/>
      <c r="B720" s="3"/>
      <c r="C720" s="3"/>
      <c r="D720" s="3"/>
      <c r="E720" s="3"/>
      <c r="M720" s="4"/>
      <c r="S720" s="5"/>
      <c r="T720" s="5"/>
      <c r="U720" s="5"/>
      <c r="V720" s="5"/>
      <c r="W720" s="5"/>
    </row>
    <row r="721" spans="1:23" ht="15.75" customHeight="1" x14ac:dyDescent="0.25">
      <c r="A721" s="3"/>
      <c r="B721" s="3"/>
      <c r="C721" s="3"/>
      <c r="D721" s="3"/>
      <c r="E721" s="3"/>
      <c r="M721" s="4"/>
      <c r="S721" s="5"/>
      <c r="T721" s="5"/>
      <c r="U721" s="5"/>
      <c r="V721" s="5"/>
      <c r="W721" s="5"/>
    </row>
    <row r="722" spans="1:23" ht="15.75" customHeight="1" x14ac:dyDescent="0.25">
      <c r="A722" s="3"/>
      <c r="B722" s="3"/>
      <c r="C722" s="3"/>
      <c r="D722" s="3"/>
      <c r="E722" s="3"/>
      <c r="M722" s="4"/>
      <c r="S722" s="5"/>
      <c r="T722" s="5"/>
      <c r="U722" s="5"/>
      <c r="V722" s="5"/>
      <c r="W722" s="5"/>
    </row>
    <row r="723" spans="1:23" ht="15.75" customHeight="1" x14ac:dyDescent="0.25">
      <c r="A723" s="3"/>
      <c r="B723" s="3"/>
      <c r="C723" s="3"/>
      <c r="D723" s="3"/>
      <c r="E723" s="3"/>
      <c r="M723" s="4"/>
      <c r="S723" s="5"/>
      <c r="T723" s="5"/>
      <c r="U723" s="5"/>
      <c r="V723" s="5"/>
      <c r="W723" s="5"/>
    </row>
    <row r="724" spans="1:23" ht="15.75" customHeight="1" x14ac:dyDescent="0.25">
      <c r="A724" s="3"/>
      <c r="B724" s="3"/>
      <c r="C724" s="3"/>
      <c r="D724" s="3"/>
      <c r="E724" s="3"/>
      <c r="M724" s="4"/>
      <c r="S724" s="5"/>
      <c r="T724" s="5"/>
      <c r="U724" s="5"/>
      <c r="V724" s="5"/>
      <c r="W724" s="5"/>
    </row>
    <row r="725" spans="1:23" ht="15.75" customHeight="1" x14ac:dyDescent="0.25">
      <c r="A725" s="3"/>
      <c r="B725" s="3"/>
      <c r="C725" s="3"/>
      <c r="D725" s="3"/>
      <c r="E725" s="3"/>
      <c r="M725" s="4"/>
      <c r="S725" s="5"/>
      <c r="T725" s="5"/>
      <c r="U725" s="5"/>
      <c r="V725" s="5"/>
      <c r="W725" s="5"/>
    </row>
    <row r="726" spans="1:23" ht="15.75" customHeight="1" x14ac:dyDescent="0.25">
      <c r="A726" s="3"/>
      <c r="B726" s="3"/>
      <c r="C726" s="3"/>
      <c r="D726" s="3"/>
      <c r="E726" s="3"/>
      <c r="M726" s="4"/>
      <c r="S726" s="5"/>
      <c r="T726" s="5"/>
      <c r="U726" s="5"/>
      <c r="V726" s="5"/>
      <c r="W726" s="5"/>
    </row>
    <row r="727" spans="1:23" ht="15.75" customHeight="1" x14ac:dyDescent="0.25">
      <c r="A727" s="3"/>
      <c r="B727" s="3"/>
      <c r="C727" s="3"/>
      <c r="D727" s="3"/>
      <c r="E727" s="3"/>
      <c r="M727" s="4"/>
      <c r="S727" s="5"/>
      <c r="T727" s="5"/>
      <c r="U727" s="5"/>
      <c r="V727" s="5"/>
      <c r="W727" s="5"/>
    </row>
    <row r="728" spans="1:23" ht="15.75" customHeight="1" x14ac:dyDescent="0.25">
      <c r="A728" s="3"/>
      <c r="B728" s="3"/>
      <c r="C728" s="3"/>
      <c r="D728" s="3"/>
      <c r="E728" s="3"/>
      <c r="M728" s="4"/>
      <c r="S728" s="5"/>
      <c r="T728" s="5"/>
      <c r="U728" s="5"/>
      <c r="V728" s="5"/>
      <c r="W728" s="5"/>
    </row>
    <row r="729" spans="1:23" ht="15.75" customHeight="1" x14ac:dyDescent="0.25">
      <c r="A729" s="3"/>
      <c r="B729" s="3"/>
      <c r="C729" s="3"/>
      <c r="D729" s="3"/>
      <c r="E729" s="3"/>
      <c r="M729" s="4"/>
      <c r="S729" s="5"/>
      <c r="T729" s="5"/>
      <c r="U729" s="5"/>
      <c r="V729" s="5"/>
      <c r="W729" s="5"/>
    </row>
    <row r="730" spans="1:23" ht="15.75" customHeight="1" x14ac:dyDescent="0.25">
      <c r="A730" s="3"/>
      <c r="B730" s="3"/>
      <c r="C730" s="3"/>
      <c r="D730" s="3"/>
      <c r="E730" s="3"/>
      <c r="M730" s="4"/>
      <c r="S730" s="5"/>
      <c r="T730" s="5"/>
      <c r="U730" s="5"/>
      <c r="V730" s="5"/>
      <c r="W730" s="5"/>
    </row>
    <row r="731" spans="1:23" ht="15.75" customHeight="1" x14ac:dyDescent="0.25">
      <c r="A731" s="3"/>
      <c r="B731" s="3"/>
      <c r="C731" s="3"/>
      <c r="D731" s="3"/>
      <c r="E731" s="3"/>
      <c r="M731" s="4"/>
      <c r="S731" s="5"/>
      <c r="T731" s="5"/>
      <c r="U731" s="5"/>
      <c r="V731" s="5"/>
      <c r="W731" s="5"/>
    </row>
    <row r="732" spans="1:23" ht="15.75" customHeight="1" x14ac:dyDescent="0.25">
      <c r="A732" s="3"/>
      <c r="B732" s="3"/>
      <c r="C732" s="3"/>
      <c r="D732" s="3"/>
      <c r="E732" s="3"/>
      <c r="M732" s="4"/>
      <c r="S732" s="5"/>
      <c r="T732" s="5"/>
      <c r="U732" s="5"/>
      <c r="V732" s="5"/>
      <c r="W732" s="5"/>
    </row>
    <row r="733" spans="1:23" ht="15.75" customHeight="1" x14ac:dyDescent="0.25">
      <c r="A733" s="3"/>
      <c r="B733" s="3"/>
      <c r="C733" s="3"/>
      <c r="D733" s="3"/>
      <c r="E733" s="3"/>
      <c r="M733" s="4"/>
      <c r="S733" s="5"/>
      <c r="T733" s="5"/>
      <c r="U733" s="5"/>
      <c r="V733" s="5"/>
      <c r="W733" s="5"/>
    </row>
    <row r="734" spans="1:23" ht="15.75" customHeight="1" x14ac:dyDescent="0.25">
      <c r="A734" s="3"/>
      <c r="B734" s="3"/>
      <c r="C734" s="3"/>
      <c r="D734" s="3"/>
      <c r="E734" s="3"/>
      <c r="M734" s="4"/>
      <c r="S734" s="5"/>
      <c r="T734" s="5"/>
      <c r="U734" s="5"/>
      <c r="V734" s="5"/>
      <c r="W734" s="5"/>
    </row>
    <row r="735" spans="1:23" ht="15.75" customHeight="1" x14ac:dyDescent="0.25">
      <c r="A735" s="3"/>
      <c r="B735" s="3"/>
      <c r="C735" s="3"/>
      <c r="D735" s="3"/>
      <c r="E735" s="3"/>
      <c r="M735" s="4"/>
      <c r="S735" s="5"/>
      <c r="T735" s="5"/>
      <c r="U735" s="5"/>
      <c r="V735" s="5"/>
      <c r="W735" s="5"/>
    </row>
    <row r="736" spans="1:23" ht="15.75" customHeight="1" x14ac:dyDescent="0.25">
      <c r="A736" s="3"/>
      <c r="B736" s="3"/>
      <c r="C736" s="3"/>
      <c r="D736" s="3"/>
      <c r="E736" s="3"/>
      <c r="M736" s="4"/>
      <c r="S736" s="5"/>
      <c r="T736" s="5"/>
      <c r="U736" s="5"/>
      <c r="V736" s="5"/>
      <c r="W736" s="5"/>
    </row>
    <row r="737" spans="1:23" ht="15.75" customHeight="1" x14ac:dyDescent="0.25">
      <c r="A737" s="3"/>
      <c r="B737" s="3"/>
      <c r="C737" s="3"/>
      <c r="D737" s="3"/>
      <c r="E737" s="3"/>
      <c r="M737" s="4"/>
      <c r="S737" s="5"/>
      <c r="T737" s="5"/>
      <c r="U737" s="5"/>
      <c r="V737" s="5"/>
      <c r="W737" s="5"/>
    </row>
    <row r="738" spans="1:23" ht="15.75" customHeight="1" x14ac:dyDescent="0.25">
      <c r="A738" s="3"/>
      <c r="B738" s="3"/>
      <c r="C738" s="3"/>
      <c r="D738" s="3"/>
      <c r="E738" s="3"/>
      <c r="M738" s="4"/>
      <c r="S738" s="5"/>
      <c r="T738" s="5"/>
      <c r="U738" s="5"/>
      <c r="V738" s="5"/>
      <c r="W738" s="5"/>
    </row>
    <row r="739" spans="1:23" ht="15.75" customHeight="1" x14ac:dyDescent="0.25">
      <c r="A739" s="3"/>
      <c r="B739" s="3"/>
      <c r="C739" s="3"/>
      <c r="D739" s="3"/>
      <c r="E739" s="3"/>
      <c r="M739" s="4"/>
      <c r="S739" s="5"/>
      <c r="T739" s="5"/>
      <c r="U739" s="5"/>
      <c r="V739" s="5"/>
      <c r="W739" s="5"/>
    </row>
    <row r="740" spans="1:23" ht="15.75" customHeight="1" x14ac:dyDescent="0.25">
      <c r="A740" s="3"/>
      <c r="B740" s="3"/>
      <c r="C740" s="3"/>
      <c r="D740" s="3"/>
      <c r="E740" s="3"/>
      <c r="M740" s="4"/>
      <c r="S740" s="5"/>
      <c r="T740" s="5"/>
      <c r="U740" s="5"/>
      <c r="V740" s="5"/>
      <c r="W740" s="5"/>
    </row>
    <row r="741" spans="1:23" ht="15.75" customHeight="1" x14ac:dyDescent="0.25">
      <c r="A741" s="3"/>
      <c r="B741" s="3"/>
      <c r="C741" s="3"/>
      <c r="D741" s="3"/>
      <c r="E741" s="3"/>
      <c r="M741" s="4"/>
      <c r="S741" s="5"/>
      <c r="T741" s="5"/>
      <c r="U741" s="5"/>
      <c r="V741" s="5"/>
      <c r="W741" s="5"/>
    </row>
    <row r="742" spans="1:23" ht="15.75" customHeight="1" x14ac:dyDescent="0.25">
      <c r="A742" s="3"/>
      <c r="B742" s="3"/>
      <c r="C742" s="3"/>
      <c r="D742" s="3"/>
      <c r="E742" s="3"/>
      <c r="M742" s="4"/>
      <c r="S742" s="5"/>
      <c r="T742" s="5"/>
      <c r="U742" s="5"/>
      <c r="V742" s="5"/>
      <c r="W742" s="5"/>
    </row>
    <row r="743" spans="1:23" ht="15.75" customHeight="1" x14ac:dyDescent="0.25">
      <c r="A743" s="3"/>
      <c r="B743" s="3"/>
      <c r="C743" s="3"/>
      <c r="D743" s="3"/>
      <c r="E743" s="3"/>
      <c r="M743" s="4"/>
      <c r="S743" s="5"/>
      <c r="T743" s="5"/>
      <c r="U743" s="5"/>
      <c r="V743" s="5"/>
      <c r="W743" s="5"/>
    </row>
    <row r="744" spans="1:23" ht="15.75" customHeight="1" x14ac:dyDescent="0.25">
      <c r="A744" s="3"/>
      <c r="B744" s="3"/>
      <c r="C744" s="3"/>
      <c r="D744" s="3"/>
      <c r="E744" s="3"/>
      <c r="M744" s="4"/>
      <c r="S744" s="5"/>
      <c r="T744" s="5"/>
      <c r="U744" s="5"/>
      <c r="V744" s="5"/>
      <c r="W744" s="5"/>
    </row>
    <row r="745" spans="1:23" ht="15.75" customHeight="1" x14ac:dyDescent="0.25">
      <c r="A745" s="3"/>
      <c r="B745" s="3"/>
      <c r="C745" s="3"/>
      <c r="D745" s="3"/>
      <c r="E745" s="3"/>
      <c r="M745" s="4"/>
      <c r="S745" s="5"/>
      <c r="T745" s="5"/>
      <c r="U745" s="5"/>
      <c r="V745" s="5"/>
      <c r="W745" s="5"/>
    </row>
    <row r="746" spans="1:23" ht="15.75" customHeight="1" x14ac:dyDescent="0.25">
      <c r="A746" s="3"/>
      <c r="B746" s="3"/>
      <c r="C746" s="3"/>
      <c r="D746" s="3"/>
      <c r="E746" s="3"/>
      <c r="M746" s="4"/>
      <c r="S746" s="5"/>
      <c r="T746" s="5"/>
      <c r="U746" s="5"/>
      <c r="V746" s="5"/>
      <c r="W746" s="5"/>
    </row>
    <row r="747" spans="1:23" ht="15.75" customHeight="1" x14ac:dyDescent="0.25">
      <c r="A747" s="3"/>
      <c r="B747" s="3"/>
      <c r="C747" s="3"/>
      <c r="D747" s="3"/>
      <c r="E747" s="3"/>
      <c r="M747" s="4"/>
      <c r="S747" s="5"/>
      <c r="T747" s="5"/>
      <c r="U747" s="5"/>
      <c r="V747" s="5"/>
      <c r="W747" s="5"/>
    </row>
    <row r="748" spans="1:23" ht="15.75" customHeight="1" x14ac:dyDescent="0.25">
      <c r="A748" s="3"/>
      <c r="B748" s="3"/>
      <c r="C748" s="3"/>
      <c r="D748" s="3"/>
      <c r="E748" s="3"/>
      <c r="M748" s="4"/>
      <c r="S748" s="5"/>
      <c r="T748" s="5"/>
      <c r="U748" s="5"/>
      <c r="V748" s="5"/>
      <c r="W748" s="5"/>
    </row>
    <row r="749" spans="1:23" ht="15.75" customHeight="1" x14ac:dyDescent="0.25">
      <c r="A749" s="3"/>
      <c r="B749" s="3"/>
      <c r="C749" s="3"/>
      <c r="D749" s="3"/>
      <c r="E749" s="3"/>
      <c r="M749" s="4"/>
      <c r="S749" s="5"/>
      <c r="T749" s="5"/>
      <c r="U749" s="5"/>
      <c r="V749" s="5"/>
      <c r="W749" s="5"/>
    </row>
    <row r="750" spans="1:23" ht="15.75" customHeight="1" x14ac:dyDescent="0.25">
      <c r="A750" s="3"/>
      <c r="B750" s="3"/>
      <c r="C750" s="3"/>
      <c r="D750" s="3"/>
      <c r="E750" s="3"/>
      <c r="M750" s="4"/>
      <c r="S750" s="5"/>
      <c r="T750" s="5"/>
      <c r="U750" s="5"/>
      <c r="V750" s="5"/>
      <c r="W750" s="5"/>
    </row>
    <row r="751" spans="1:23" ht="15.75" customHeight="1" x14ac:dyDescent="0.25">
      <c r="A751" s="3"/>
      <c r="B751" s="3"/>
      <c r="C751" s="3"/>
      <c r="D751" s="3"/>
      <c r="E751" s="3"/>
      <c r="M751" s="4"/>
      <c r="S751" s="5"/>
      <c r="T751" s="5"/>
      <c r="U751" s="5"/>
      <c r="V751" s="5"/>
      <c r="W751" s="5"/>
    </row>
    <row r="752" spans="1:23" ht="15.75" customHeight="1" x14ac:dyDescent="0.25">
      <c r="A752" s="3"/>
      <c r="B752" s="3"/>
      <c r="C752" s="3"/>
      <c r="D752" s="3"/>
      <c r="E752" s="3"/>
      <c r="M752" s="4"/>
      <c r="S752" s="5"/>
      <c r="T752" s="5"/>
      <c r="U752" s="5"/>
      <c r="V752" s="5"/>
      <c r="W752" s="5"/>
    </row>
    <row r="753" spans="1:23" ht="15.75" customHeight="1" x14ac:dyDescent="0.25">
      <c r="A753" s="3"/>
      <c r="B753" s="3"/>
      <c r="C753" s="3"/>
      <c r="D753" s="3"/>
      <c r="E753" s="3"/>
      <c r="M753" s="4"/>
      <c r="S753" s="5"/>
      <c r="T753" s="5"/>
      <c r="U753" s="5"/>
      <c r="V753" s="5"/>
      <c r="W753" s="5"/>
    </row>
    <row r="754" spans="1:23" ht="15.75" customHeight="1" x14ac:dyDescent="0.25">
      <c r="A754" s="3"/>
      <c r="B754" s="3"/>
      <c r="C754" s="3"/>
      <c r="D754" s="3"/>
      <c r="E754" s="3"/>
      <c r="M754" s="4"/>
      <c r="S754" s="5"/>
      <c r="T754" s="5"/>
      <c r="U754" s="5"/>
      <c r="V754" s="5"/>
      <c r="W754" s="5"/>
    </row>
    <row r="755" spans="1:23" ht="15.75" customHeight="1" x14ac:dyDescent="0.25">
      <c r="A755" s="3"/>
      <c r="B755" s="3"/>
      <c r="C755" s="3"/>
      <c r="D755" s="3"/>
      <c r="E755" s="3"/>
      <c r="M755" s="4"/>
      <c r="S755" s="5"/>
      <c r="T755" s="5"/>
      <c r="U755" s="5"/>
      <c r="V755" s="5"/>
      <c r="W755" s="5"/>
    </row>
    <row r="756" spans="1:23" ht="15.75" customHeight="1" x14ac:dyDescent="0.25">
      <c r="A756" s="3"/>
      <c r="B756" s="3"/>
      <c r="C756" s="3"/>
      <c r="D756" s="3"/>
      <c r="E756" s="3"/>
      <c r="M756" s="4"/>
      <c r="S756" s="5"/>
      <c r="T756" s="5"/>
      <c r="U756" s="5"/>
      <c r="V756" s="5"/>
      <c r="W756" s="5"/>
    </row>
    <row r="757" spans="1:23" ht="15.75" customHeight="1" x14ac:dyDescent="0.25">
      <c r="A757" s="3"/>
      <c r="B757" s="3"/>
      <c r="C757" s="3"/>
      <c r="D757" s="3"/>
      <c r="E757" s="3"/>
      <c r="M757" s="4"/>
      <c r="S757" s="5"/>
      <c r="T757" s="5"/>
      <c r="U757" s="5"/>
      <c r="V757" s="5"/>
      <c r="W757" s="5"/>
    </row>
    <row r="758" spans="1:23" ht="15.75" customHeight="1" x14ac:dyDescent="0.25">
      <c r="A758" s="3"/>
      <c r="B758" s="3"/>
      <c r="C758" s="3"/>
      <c r="D758" s="3"/>
      <c r="E758" s="3"/>
      <c r="M758" s="4"/>
      <c r="S758" s="5"/>
      <c r="T758" s="5"/>
      <c r="U758" s="5"/>
      <c r="V758" s="5"/>
      <c r="W758" s="5"/>
    </row>
    <row r="759" spans="1:23" ht="15.75" customHeight="1" x14ac:dyDescent="0.25">
      <c r="A759" s="3"/>
      <c r="B759" s="3"/>
      <c r="C759" s="3"/>
      <c r="D759" s="3"/>
      <c r="E759" s="3"/>
      <c r="M759" s="4"/>
      <c r="S759" s="5"/>
      <c r="T759" s="5"/>
      <c r="U759" s="5"/>
      <c r="V759" s="5"/>
      <c r="W759" s="5"/>
    </row>
    <row r="760" spans="1:23" ht="15.75" customHeight="1" x14ac:dyDescent="0.25">
      <c r="A760" s="3"/>
      <c r="B760" s="3"/>
      <c r="C760" s="3"/>
      <c r="D760" s="3"/>
      <c r="E760" s="3"/>
      <c r="M760" s="4"/>
      <c r="S760" s="5"/>
      <c r="T760" s="5"/>
      <c r="U760" s="5"/>
      <c r="V760" s="5"/>
      <c r="W760" s="5"/>
    </row>
    <row r="761" spans="1:23" ht="15.75" customHeight="1" x14ac:dyDescent="0.25">
      <c r="A761" s="3"/>
      <c r="B761" s="3"/>
      <c r="C761" s="3"/>
      <c r="D761" s="3"/>
      <c r="E761" s="3"/>
      <c r="M761" s="4"/>
      <c r="S761" s="5"/>
      <c r="T761" s="5"/>
      <c r="U761" s="5"/>
      <c r="V761" s="5"/>
      <c r="W761" s="5"/>
    </row>
    <row r="762" spans="1:23" ht="15.75" customHeight="1" x14ac:dyDescent="0.25">
      <c r="A762" s="3"/>
      <c r="B762" s="3"/>
      <c r="C762" s="3"/>
      <c r="D762" s="3"/>
      <c r="E762" s="3"/>
      <c r="M762" s="4"/>
      <c r="S762" s="5"/>
      <c r="T762" s="5"/>
      <c r="U762" s="5"/>
      <c r="V762" s="5"/>
      <c r="W762" s="5"/>
    </row>
    <row r="763" spans="1:23" ht="15.75" customHeight="1" x14ac:dyDescent="0.25">
      <c r="A763" s="3"/>
      <c r="B763" s="3"/>
      <c r="C763" s="3"/>
      <c r="D763" s="3"/>
      <c r="E763" s="3"/>
      <c r="M763" s="4"/>
      <c r="S763" s="5"/>
      <c r="T763" s="5"/>
      <c r="U763" s="5"/>
      <c r="V763" s="5"/>
      <c r="W763" s="5"/>
    </row>
    <row r="764" spans="1:23" ht="15.75" customHeight="1" x14ac:dyDescent="0.25">
      <c r="A764" s="3"/>
      <c r="B764" s="3"/>
      <c r="C764" s="3"/>
      <c r="D764" s="3"/>
      <c r="E764" s="3"/>
      <c r="M764" s="4"/>
      <c r="S764" s="5"/>
      <c r="T764" s="5"/>
      <c r="U764" s="5"/>
      <c r="V764" s="5"/>
      <c r="W764" s="5"/>
    </row>
    <row r="765" spans="1:23" ht="15.75" customHeight="1" x14ac:dyDescent="0.25">
      <c r="A765" s="3"/>
      <c r="B765" s="3"/>
      <c r="C765" s="3"/>
      <c r="D765" s="3"/>
      <c r="E765" s="3"/>
      <c r="M765" s="4"/>
      <c r="S765" s="5"/>
      <c r="T765" s="5"/>
      <c r="U765" s="5"/>
      <c r="V765" s="5"/>
      <c r="W765" s="5"/>
    </row>
    <row r="766" spans="1:23" ht="15.75" customHeight="1" x14ac:dyDescent="0.25">
      <c r="A766" s="3"/>
      <c r="B766" s="3"/>
      <c r="C766" s="3"/>
      <c r="D766" s="3"/>
      <c r="E766" s="3"/>
      <c r="M766" s="4"/>
      <c r="S766" s="5"/>
      <c r="T766" s="5"/>
      <c r="U766" s="5"/>
      <c r="V766" s="5"/>
      <c r="W766" s="5"/>
    </row>
    <row r="767" spans="1:23" ht="15.75" customHeight="1" x14ac:dyDescent="0.25">
      <c r="A767" s="3"/>
      <c r="B767" s="3"/>
      <c r="C767" s="3"/>
      <c r="D767" s="3"/>
      <c r="E767" s="3"/>
      <c r="M767" s="4"/>
      <c r="S767" s="5"/>
      <c r="T767" s="5"/>
      <c r="U767" s="5"/>
      <c r="V767" s="5"/>
      <c r="W767" s="5"/>
    </row>
    <row r="768" spans="1:23" ht="15.75" customHeight="1" x14ac:dyDescent="0.25">
      <c r="A768" s="3"/>
      <c r="B768" s="3"/>
      <c r="C768" s="3"/>
      <c r="D768" s="3"/>
      <c r="E768" s="3"/>
      <c r="M768" s="4"/>
      <c r="S768" s="5"/>
      <c r="T768" s="5"/>
      <c r="U768" s="5"/>
      <c r="V768" s="5"/>
      <c r="W768" s="5"/>
    </row>
    <row r="769" spans="1:23" ht="15.75" customHeight="1" x14ac:dyDescent="0.25">
      <c r="A769" s="3"/>
      <c r="B769" s="3"/>
      <c r="C769" s="3"/>
      <c r="D769" s="3"/>
      <c r="E769" s="3"/>
      <c r="M769" s="4"/>
      <c r="S769" s="5"/>
      <c r="T769" s="5"/>
      <c r="U769" s="5"/>
      <c r="V769" s="5"/>
      <c r="W769" s="5"/>
    </row>
    <row r="770" spans="1:23" ht="15.75" customHeight="1" x14ac:dyDescent="0.25">
      <c r="A770" s="3"/>
      <c r="B770" s="3"/>
      <c r="C770" s="3"/>
      <c r="D770" s="3"/>
      <c r="E770" s="3"/>
      <c r="M770" s="4"/>
      <c r="S770" s="5"/>
      <c r="T770" s="5"/>
      <c r="U770" s="5"/>
      <c r="V770" s="5"/>
      <c r="W770" s="5"/>
    </row>
    <row r="771" spans="1:23" ht="15.75" customHeight="1" x14ac:dyDescent="0.25">
      <c r="A771" s="3"/>
      <c r="B771" s="3"/>
      <c r="C771" s="3"/>
      <c r="D771" s="3"/>
      <c r="E771" s="3"/>
      <c r="M771" s="4"/>
      <c r="S771" s="5"/>
      <c r="T771" s="5"/>
      <c r="U771" s="5"/>
      <c r="V771" s="5"/>
      <c r="W771" s="5"/>
    </row>
    <row r="772" spans="1:23" ht="15.75" customHeight="1" x14ac:dyDescent="0.25">
      <c r="A772" s="3"/>
      <c r="B772" s="3"/>
      <c r="C772" s="3"/>
      <c r="D772" s="3"/>
      <c r="E772" s="3"/>
      <c r="M772" s="4"/>
      <c r="S772" s="5"/>
      <c r="T772" s="5"/>
      <c r="U772" s="5"/>
      <c r="V772" s="5"/>
      <c r="W772" s="5"/>
    </row>
    <row r="773" spans="1:23" ht="15.75" customHeight="1" x14ac:dyDescent="0.25">
      <c r="A773" s="3"/>
      <c r="B773" s="3"/>
      <c r="C773" s="3"/>
      <c r="D773" s="3"/>
      <c r="E773" s="3"/>
      <c r="M773" s="4"/>
      <c r="S773" s="5"/>
      <c r="T773" s="5"/>
      <c r="U773" s="5"/>
      <c r="V773" s="5"/>
      <c r="W773" s="5"/>
    </row>
    <row r="774" spans="1:23" ht="15.75" customHeight="1" x14ac:dyDescent="0.25">
      <c r="A774" s="3"/>
      <c r="B774" s="3"/>
      <c r="C774" s="3"/>
      <c r="D774" s="3"/>
      <c r="E774" s="3"/>
      <c r="M774" s="4"/>
      <c r="S774" s="5"/>
      <c r="T774" s="5"/>
      <c r="U774" s="5"/>
      <c r="V774" s="5"/>
      <c r="W774" s="5"/>
    </row>
    <row r="775" spans="1:23" ht="15.75" customHeight="1" x14ac:dyDescent="0.25">
      <c r="A775" s="3"/>
      <c r="B775" s="3"/>
      <c r="C775" s="3"/>
      <c r="D775" s="3"/>
      <c r="E775" s="3"/>
      <c r="M775" s="4"/>
      <c r="S775" s="5"/>
      <c r="T775" s="5"/>
      <c r="U775" s="5"/>
      <c r="V775" s="5"/>
      <c r="W775" s="5"/>
    </row>
    <row r="776" spans="1:23" ht="15.75" customHeight="1" x14ac:dyDescent="0.25">
      <c r="A776" s="3"/>
      <c r="B776" s="3"/>
      <c r="C776" s="3"/>
      <c r="D776" s="3"/>
      <c r="E776" s="3"/>
      <c r="M776" s="4"/>
      <c r="S776" s="5"/>
      <c r="T776" s="5"/>
      <c r="U776" s="5"/>
      <c r="V776" s="5"/>
      <c r="W776" s="5"/>
    </row>
    <row r="777" spans="1:23" ht="15.75" customHeight="1" x14ac:dyDescent="0.25">
      <c r="A777" s="3"/>
      <c r="B777" s="3"/>
      <c r="C777" s="3"/>
      <c r="D777" s="3"/>
      <c r="E777" s="3"/>
      <c r="M777" s="4"/>
      <c r="S777" s="5"/>
      <c r="T777" s="5"/>
      <c r="U777" s="5"/>
      <c r="V777" s="5"/>
      <c r="W777" s="5"/>
    </row>
    <row r="778" spans="1:23" ht="15.75" customHeight="1" x14ac:dyDescent="0.25">
      <c r="A778" s="3"/>
      <c r="B778" s="3"/>
      <c r="C778" s="3"/>
      <c r="D778" s="3"/>
      <c r="E778" s="3"/>
      <c r="M778" s="4"/>
      <c r="S778" s="5"/>
      <c r="T778" s="5"/>
      <c r="U778" s="5"/>
      <c r="V778" s="5"/>
      <c r="W778" s="5"/>
    </row>
    <row r="779" spans="1:23" ht="15.75" customHeight="1" x14ac:dyDescent="0.25">
      <c r="A779" s="3"/>
      <c r="B779" s="3"/>
      <c r="C779" s="3"/>
      <c r="D779" s="3"/>
      <c r="E779" s="3"/>
      <c r="M779" s="4"/>
      <c r="S779" s="5"/>
      <c r="T779" s="5"/>
      <c r="U779" s="5"/>
      <c r="V779" s="5"/>
      <c r="W779" s="5"/>
    </row>
    <row r="780" spans="1:23" ht="15.75" customHeight="1" x14ac:dyDescent="0.25">
      <c r="A780" s="3"/>
      <c r="B780" s="3"/>
      <c r="C780" s="3"/>
      <c r="D780" s="3"/>
      <c r="E780" s="3"/>
      <c r="M780" s="4"/>
      <c r="S780" s="5"/>
      <c r="T780" s="5"/>
      <c r="U780" s="5"/>
      <c r="V780" s="5"/>
      <c r="W780" s="5"/>
    </row>
    <row r="781" spans="1:23" ht="15.75" customHeight="1" x14ac:dyDescent="0.25">
      <c r="A781" s="3"/>
      <c r="B781" s="3"/>
      <c r="C781" s="3"/>
      <c r="D781" s="3"/>
      <c r="E781" s="3"/>
      <c r="M781" s="4"/>
      <c r="S781" s="5"/>
      <c r="T781" s="5"/>
      <c r="U781" s="5"/>
      <c r="V781" s="5"/>
      <c r="W781" s="5"/>
    </row>
    <row r="782" spans="1:23" ht="15.75" customHeight="1" x14ac:dyDescent="0.25">
      <c r="A782" s="3"/>
      <c r="B782" s="3"/>
      <c r="C782" s="3"/>
      <c r="D782" s="3"/>
      <c r="E782" s="3"/>
      <c r="M782" s="4"/>
      <c r="S782" s="5"/>
      <c r="T782" s="5"/>
      <c r="U782" s="5"/>
      <c r="V782" s="5"/>
      <c r="W782" s="5"/>
    </row>
    <row r="783" spans="1:23" ht="15.75" customHeight="1" x14ac:dyDescent="0.25">
      <c r="A783" s="3"/>
      <c r="B783" s="3"/>
      <c r="C783" s="3"/>
      <c r="D783" s="3"/>
      <c r="E783" s="3"/>
      <c r="M783" s="4"/>
      <c r="S783" s="5"/>
      <c r="T783" s="5"/>
      <c r="U783" s="5"/>
      <c r="V783" s="5"/>
      <c r="W783" s="5"/>
    </row>
    <row r="784" spans="1:23" ht="15.75" customHeight="1" x14ac:dyDescent="0.25">
      <c r="A784" s="3"/>
      <c r="B784" s="3"/>
      <c r="C784" s="3"/>
      <c r="D784" s="3"/>
      <c r="E784" s="3"/>
      <c r="M784" s="4"/>
      <c r="S784" s="5"/>
      <c r="T784" s="5"/>
      <c r="U784" s="5"/>
      <c r="V784" s="5"/>
      <c r="W784" s="5"/>
    </row>
    <row r="785" spans="1:23" ht="15.75" customHeight="1" x14ac:dyDescent="0.25">
      <c r="A785" s="3"/>
      <c r="B785" s="3"/>
      <c r="C785" s="3"/>
      <c r="D785" s="3"/>
      <c r="E785" s="3"/>
      <c r="M785" s="4"/>
      <c r="S785" s="5"/>
      <c r="T785" s="5"/>
      <c r="U785" s="5"/>
      <c r="V785" s="5"/>
      <c r="W785" s="5"/>
    </row>
    <row r="786" spans="1:23" ht="15.75" customHeight="1" x14ac:dyDescent="0.25">
      <c r="A786" s="3"/>
      <c r="B786" s="3"/>
      <c r="C786" s="3"/>
      <c r="D786" s="3"/>
      <c r="E786" s="3"/>
      <c r="M786" s="4"/>
      <c r="S786" s="5"/>
      <c r="T786" s="5"/>
      <c r="U786" s="5"/>
      <c r="V786" s="5"/>
      <c r="W786" s="5"/>
    </row>
    <row r="787" spans="1:23" ht="15.75" customHeight="1" x14ac:dyDescent="0.25">
      <c r="A787" s="3"/>
      <c r="B787" s="3"/>
      <c r="C787" s="3"/>
      <c r="D787" s="3"/>
      <c r="E787" s="3"/>
      <c r="M787" s="4"/>
      <c r="S787" s="5"/>
      <c r="T787" s="5"/>
      <c r="U787" s="5"/>
      <c r="V787" s="5"/>
      <c r="W787" s="5"/>
    </row>
    <row r="788" spans="1:23" ht="15.75" customHeight="1" x14ac:dyDescent="0.25">
      <c r="A788" s="3"/>
      <c r="B788" s="3"/>
      <c r="C788" s="3"/>
      <c r="D788" s="3"/>
      <c r="E788" s="3"/>
      <c r="M788" s="4"/>
      <c r="S788" s="5"/>
      <c r="T788" s="5"/>
      <c r="U788" s="5"/>
      <c r="V788" s="5"/>
      <c r="W788" s="5"/>
    </row>
    <row r="789" spans="1:23" ht="15.75" customHeight="1" x14ac:dyDescent="0.25">
      <c r="A789" s="3"/>
      <c r="B789" s="3"/>
      <c r="C789" s="3"/>
      <c r="D789" s="3"/>
      <c r="E789" s="3"/>
      <c r="M789" s="4"/>
      <c r="S789" s="5"/>
      <c r="T789" s="5"/>
      <c r="U789" s="5"/>
      <c r="V789" s="5"/>
      <c r="W789" s="5"/>
    </row>
    <row r="790" spans="1:23" ht="15.75" customHeight="1" x14ac:dyDescent="0.25">
      <c r="A790" s="3"/>
      <c r="B790" s="3"/>
      <c r="C790" s="3"/>
      <c r="D790" s="3"/>
      <c r="E790" s="3"/>
      <c r="M790" s="4"/>
      <c r="S790" s="5"/>
      <c r="T790" s="5"/>
      <c r="U790" s="5"/>
      <c r="V790" s="5"/>
      <c r="W790" s="5"/>
    </row>
    <row r="791" spans="1:23" ht="15.75" customHeight="1" x14ac:dyDescent="0.25">
      <c r="A791" s="3"/>
      <c r="B791" s="3"/>
      <c r="C791" s="3"/>
      <c r="D791" s="3"/>
      <c r="E791" s="3"/>
      <c r="M791" s="4"/>
      <c r="S791" s="5"/>
      <c r="T791" s="5"/>
      <c r="U791" s="5"/>
      <c r="V791" s="5"/>
      <c r="W791" s="5"/>
    </row>
    <row r="792" spans="1:23" ht="15.75" customHeight="1" x14ac:dyDescent="0.25">
      <c r="A792" s="3"/>
      <c r="B792" s="3"/>
      <c r="C792" s="3"/>
      <c r="D792" s="3"/>
      <c r="E792" s="3"/>
      <c r="M792" s="4"/>
      <c r="S792" s="5"/>
      <c r="T792" s="5"/>
      <c r="U792" s="5"/>
      <c r="V792" s="5"/>
      <c r="W792" s="5"/>
    </row>
    <row r="793" spans="1:23" ht="15.75" customHeight="1" x14ac:dyDescent="0.25">
      <c r="A793" s="3"/>
      <c r="B793" s="3"/>
      <c r="C793" s="3"/>
      <c r="D793" s="3"/>
      <c r="E793" s="3"/>
      <c r="M793" s="4"/>
      <c r="S793" s="5"/>
      <c r="T793" s="5"/>
      <c r="U793" s="5"/>
      <c r="V793" s="5"/>
      <c r="W793" s="5"/>
    </row>
    <row r="794" spans="1:23" ht="15.75" customHeight="1" x14ac:dyDescent="0.25">
      <c r="A794" s="3"/>
      <c r="B794" s="3"/>
      <c r="C794" s="3"/>
      <c r="D794" s="3"/>
      <c r="E794" s="3"/>
      <c r="M794" s="4"/>
      <c r="S794" s="5"/>
      <c r="T794" s="5"/>
      <c r="U794" s="5"/>
      <c r="V794" s="5"/>
      <c r="W794" s="5"/>
    </row>
    <row r="795" spans="1:23" ht="15.75" customHeight="1" x14ac:dyDescent="0.25">
      <c r="A795" s="3"/>
      <c r="B795" s="3"/>
      <c r="C795" s="3"/>
      <c r="D795" s="3"/>
      <c r="E795" s="3"/>
      <c r="M795" s="4"/>
      <c r="S795" s="5"/>
      <c r="T795" s="5"/>
      <c r="U795" s="5"/>
      <c r="V795" s="5"/>
      <c r="W795" s="5"/>
    </row>
    <row r="796" spans="1:23" ht="15.75" customHeight="1" x14ac:dyDescent="0.25">
      <c r="A796" s="3"/>
      <c r="B796" s="3"/>
      <c r="C796" s="3"/>
      <c r="D796" s="3"/>
      <c r="E796" s="3"/>
      <c r="M796" s="4"/>
      <c r="S796" s="5"/>
      <c r="T796" s="5"/>
      <c r="U796" s="5"/>
      <c r="V796" s="5"/>
      <c r="W796" s="5"/>
    </row>
    <row r="797" spans="1:23" ht="15.75" customHeight="1" x14ac:dyDescent="0.25">
      <c r="A797" s="3"/>
      <c r="B797" s="3"/>
      <c r="C797" s="3"/>
      <c r="D797" s="3"/>
      <c r="E797" s="3"/>
      <c r="M797" s="4"/>
      <c r="S797" s="5"/>
      <c r="T797" s="5"/>
      <c r="U797" s="5"/>
      <c r="V797" s="5"/>
      <c r="W797" s="5"/>
    </row>
    <row r="798" spans="1:23" ht="15.75" customHeight="1" x14ac:dyDescent="0.25">
      <c r="A798" s="3"/>
      <c r="B798" s="3"/>
      <c r="C798" s="3"/>
      <c r="D798" s="3"/>
      <c r="E798" s="3"/>
      <c r="M798" s="4"/>
      <c r="S798" s="5"/>
      <c r="T798" s="5"/>
      <c r="U798" s="5"/>
      <c r="V798" s="5"/>
      <c r="W798" s="5"/>
    </row>
    <row r="799" spans="1:23" ht="15.75" customHeight="1" x14ac:dyDescent="0.25">
      <c r="A799" s="3"/>
      <c r="B799" s="3"/>
      <c r="C799" s="3"/>
      <c r="D799" s="3"/>
      <c r="E799" s="3"/>
      <c r="M799" s="4"/>
      <c r="S799" s="5"/>
      <c r="T799" s="5"/>
      <c r="U799" s="5"/>
      <c r="V799" s="5"/>
      <c r="W799" s="5"/>
    </row>
    <row r="800" spans="1:23" ht="15.75" customHeight="1" x14ac:dyDescent="0.25">
      <c r="A800" s="3"/>
      <c r="B800" s="3"/>
      <c r="C800" s="3"/>
      <c r="D800" s="3"/>
      <c r="E800" s="3"/>
      <c r="M800" s="4"/>
      <c r="S800" s="5"/>
      <c r="T800" s="5"/>
      <c r="U800" s="5"/>
      <c r="V800" s="5"/>
      <c r="W800" s="5"/>
    </row>
    <row r="801" spans="1:23" ht="15.75" customHeight="1" x14ac:dyDescent="0.25">
      <c r="A801" s="3"/>
      <c r="B801" s="3"/>
      <c r="C801" s="3"/>
      <c r="D801" s="3"/>
      <c r="E801" s="3"/>
      <c r="M801" s="4"/>
      <c r="S801" s="5"/>
      <c r="T801" s="5"/>
      <c r="U801" s="5"/>
      <c r="V801" s="5"/>
      <c r="W801" s="5"/>
    </row>
    <row r="802" spans="1:23" ht="15.75" customHeight="1" x14ac:dyDescent="0.25">
      <c r="A802" s="3"/>
      <c r="B802" s="3"/>
      <c r="C802" s="3"/>
      <c r="D802" s="3"/>
      <c r="E802" s="3"/>
      <c r="M802" s="4"/>
      <c r="S802" s="5"/>
      <c r="T802" s="5"/>
      <c r="U802" s="5"/>
      <c r="V802" s="5"/>
      <c r="W802" s="5"/>
    </row>
    <row r="803" spans="1:23" ht="15.75" customHeight="1" x14ac:dyDescent="0.25">
      <c r="A803" s="3"/>
      <c r="B803" s="3"/>
      <c r="C803" s="3"/>
      <c r="D803" s="3"/>
      <c r="E803" s="3"/>
      <c r="M803" s="4"/>
      <c r="S803" s="5"/>
      <c r="T803" s="5"/>
      <c r="U803" s="5"/>
      <c r="V803" s="5"/>
      <c r="W803" s="5"/>
    </row>
    <row r="804" spans="1:23" ht="15.75" customHeight="1" x14ac:dyDescent="0.25">
      <c r="A804" s="3"/>
      <c r="B804" s="3"/>
      <c r="C804" s="3"/>
      <c r="D804" s="3"/>
      <c r="E804" s="3"/>
      <c r="M804" s="4"/>
      <c r="S804" s="5"/>
      <c r="T804" s="5"/>
      <c r="U804" s="5"/>
      <c r="V804" s="5"/>
      <c r="W804" s="5"/>
    </row>
    <row r="805" spans="1:23" ht="15.75" customHeight="1" x14ac:dyDescent="0.25">
      <c r="A805" s="3"/>
      <c r="B805" s="3"/>
      <c r="C805" s="3"/>
      <c r="D805" s="3"/>
      <c r="E805" s="3"/>
      <c r="M805" s="4"/>
      <c r="S805" s="5"/>
      <c r="T805" s="5"/>
      <c r="U805" s="5"/>
      <c r="V805" s="5"/>
      <c r="W805" s="5"/>
    </row>
    <row r="806" spans="1:23" ht="15.75" customHeight="1" x14ac:dyDescent="0.25">
      <c r="A806" s="3"/>
      <c r="B806" s="3"/>
      <c r="C806" s="3"/>
      <c r="D806" s="3"/>
      <c r="E806" s="3"/>
      <c r="M806" s="4"/>
      <c r="S806" s="5"/>
      <c r="T806" s="5"/>
      <c r="U806" s="5"/>
      <c r="V806" s="5"/>
      <c r="W806" s="5"/>
    </row>
    <row r="807" spans="1:23" ht="15.75" customHeight="1" x14ac:dyDescent="0.25">
      <c r="A807" s="3"/>
      <c r="B807" s="3"/>
      <c r="C807" s="3"/>
      <c r="D807" s="3"/>
      <c r="E807" s="3"/>
      <c r="M807" s="4"/>
      <c r="S807" s="5"/>
      <c r="T807" s="5"/>
      <c r="U807" s="5"/>
      <c r="V807" s="5"/>
      <c r="W807" s="5"/>
    </row>
    <row r="808" spans="1:23" ht="15.75" customHeight="1" x14ac:dyDescent="0.25">
      <c r="A808" s="3"/>
      <c r="B808" s="3"/>
      <c r="C808" s="3"/>
      <c r="D808" s="3"/>
      <c r="E808" s="3"/>
      <c r="M808" s="4"/>
      <c r="S808" s="5"/>
      <c r="T808" s="5"/>
      <c r="U808" s="5"/>
      <c r="V808" s="5"/>
      <c r="W808" s="5"/>
    </row>
    <row r="809" spans="1:23" ht="15.75" customHeight="1" x14ac:dyDescent="0.25">
      <c r="A809" s="3"/>
      <c r="B809" s="3"/>
      <c r="C809" s="3"/>
      <c r="D809" s="3"/>
      <c r="E809" s="3"/>
      <c r="M809" s="4"/>
      <c r="S809" s="5"/>
      <c r="T809" s="5"/>
      <c r="U809" s="5"/>
      <c r="V809" s="5"/>
      <c r="W809" s="5"/>
    </row>
    <row r="810" spans="1:23" ht="15.75" customHeight="1" x14ac:dyDescent="0.25">
      <c r="A810" s="3"/>
      <c r="B810" s="3"/>
      <c r="C810" s="3"/>
      <c r="D810" s="3"/>
      <c r="E810" s="3"/>
      <c r="M810" s="4"/>
      <c r="S810" s="5"/>
      <c r="T810" s="5"/>
      <c r="U810" s="5"/>
      <c r="V810" s="5"/>
      <c r="W810" s="5"/>
    </row>
    <row r="811" spans="1:23" ht="15.75" customHeight="1" x14ac:dyDescent="0.25">
      <c r="A811" s="3"/>
      <c r="B811" s="3"/>
      <c r="C811" s="3"/>
      <c r="D811" s="3"/>
      <c r="E811" s="3"/>
      <c r="M811" s="4"/>
      <c r="S811" s="5"/>
      <c r="T811" s="5"/>
      <c r="U811" s="5"/>
      <c r="V811" s="5"/>
      <c r="W811" s="5"/>
    </row>
    <row r="812" spans="1:23" ht="15.75" customHeight="1" x14ac:dyDescent="0.25">
      <c r="A812" s="3"/>
      <c r="B812" s="3"/>
      <c r="C812" s="3"/>
      <c r="D812" s="3"/>
      <c r="E812" s="3"/>
      <c r="M812" s="4"/>
      <c r="S812" s="5"/>
      <c r="T812" s="5"/>
      <c r="U812" s="5"/>
      <c r="V812" s="5"/>
      <c r="W812" s="5"/>
    </row>
    <row r="813" spans="1:23" ht="15.75" customHeight="1" x14ac:dyDescent="0.25">
      <c r="A813" s="3"/>
      <c r="B813" s="3"/>
      <c r="C813" s="3"/>
      <c r="D813" s="3"/>
      <c r="E813" s="3"/>
      <c r="M813" s="4"/>
      <c r="S813" s="5"/>
      <c r="T813" s="5"/>
      <c r="U813" s="5"/>
      <c r="V813" s="5"/>
      <c r="W813" s="5"/>
    </row>
    <row r="814" spans="1:23" ht="15.75" customHeight="1" x14ac:dyDescent="0.25">
      <c r="A814" s="3"/>
      <c r="B814" s="3"/>
      <c r="C814" s="3"/>
      <c r="D814" s="3"/>
      <c r="E814" s="3"/>
      <c r="M814" s="4"/>
      <c r="S814" s="5"/>
      <c r="T814" s="5"/>
      <c r="U814" s="5"/>
      <c r="V814" s="5"/>
      <c r="W814" s="5"/>
    </row>
    <row r="815" spans="1:23" ht="15.75" customHeight="1" x14ac:dyDescent="0.25">
      <c r="A815" s="3"/>
      <c r="B815" s="3"/>
      <c r="C815" s="3"/>
      <c r="D815" s="3"/>
      <c r="E815" s="3"/>
      <c r="M815" s="4"/>
      <c r="S815" s="5"/>
      <c r="T815" s="5"/>
      <c r="U815" s="5"/>
      <c r="V815" s="5"/>
      <c r="W815" s="5"/>
    </row>
    <row r="816" spans="1:23" ht="15.75" customHeight="1" x14ac:dyDescent="0.25">
      <c r="A816" s="3"/>
      <c r="B816" s="3"/>
      <c r="C816" s="3"/>
      <c r="D816" s="3"/>
      <c r="E816" s="3"/>
      <c r="M816" s="4"/>
      <c r="S816" s="5"/>
      <c r="T816" s="5"/>
      <c r="U816" s="5"/>
      <c r="V816" s="5"/>
      <c r="W816" s="5"/>
    </row>
    <row r="817" spans="1:23" ht="15.75" customHeight="1" x14ac:dyDescent="0.25">
      <c r="A817" s="3"/>
      <c r="B817" s="3"/>
      <c r="C817" s="3"/>
      <c r="D817" s="3"/>
      <c r="E817" s="3"/>
      <c r="M817" s="4"/>
      <c r="S817" s="5"/>
      <c r="T817" s="5"/>
      <c r="U817" s="5"/>
      <c r="V817" s="5"/>
      <c r="W817" s="5"/>
    </row>
    <row r="818" spans="1:23" ht="15.75" customHeight="1" x14ac:dyDescent="0.25">
      <c r="A818" s="3"/>
      <c r="B818" s="3"/>
      <c r="C818" s="3"/>
      <c r="D818" s="3"/>
      <c r="E818" s="3"/>
      <c r="M818" s="4"/>
      <c r="S818" s="5"/>
      <c r="T818" s="5"/>
      <c r="U818" s="5"/>
      <c r="V818" s="5"/>
      <c r="W818" s="5"/>
    </row>
    <row r="819" spans="1:23" ht="15.75" customHeight="1" x14ac:dyDescent="0.25">
      <c r="A819" s="3"/>
      <c r="B819" s="3"/>
      <c r="C819" s="3"/>
      <c r="D819" s="3"/>
      <c r="E819" s="3"/>
      <c r="M819" s="4"/>
      <c r="S819" s="5"/>
      <c r="T819" s="5"/>
      <c r="U819" s="5"/>
      <c r="V819" s="5"/>
      <c r="W819" s="5"/>
    </row>
    <row r="820" spans="1:23" ht="15.75" customHeight="1" x14ac:dyDescent="0.25">
      <c r="A820" s="3"/>
      <c r="B820" s="3"/>
      <c r="C820" s="3"/>
      <c r="D820" s="3"/>
      <c r="E820" s="3"/>
      <c r="M820" s="4"/>
      <c r="S820" s="5"/>
      <c r="T820" s="5"/>
      <c r="U820" s="5"/>
      <c r="V820" s="5"/>
      <c r="W820" s="5"/>
    </row>
    <row r="821" spans="1:23" ht="15.75" customHeight="1" x14ac:dyDescent="0.25">
      <c r="A821" s="3"/>
      <c r="B821" s="3"/>
      <c r="C821" s="3"/>
      <c r="D821" s="3"/>
      <c r="E821" s="3"/>
      <c r="M821" s="4"/>
      <c r="S821" s="5"/>
      <c r="T821" s="5"/>
      <c r="U821" s="5"/>
      <c r="V821" s="5"/>
      <c r="W821" s="5"/>
    </row>
    <row r="822" spans="1:23" ht="15.75" customHeight="1" x14ac:dyDescent="0.25">
      <c r="A822" s="3"/>
      <c r="B822" s="3"/>
      <c r="C822" s="3"/>
      <c r="D822" s="3"/>
      <c r="E822" s="3"/>
      <c r="M822" s="4"/>
      <c r="S822" s="5"/>
      <c r="T822" s="5"/>
      <c r="U822" s="5"/>
      <c r="V822" s="5"/>
      <c r="W822" s="5"/>
    </row>
    <row r="823" spans="1:23" ht="15.75" customHeight="1" x14ac:dyDescent="0.25">
      <c r="A823" s="3"/>
      <c r="B823" s="3"/>
      <c r="C823" s="3"/>
      <c r="D823" s="3"/>
      <c r="E823" s="3"/>
      <c r="M823" s="4"/>
      <c r="S823" s="5"/>
      <c r="T823" s="5"/>
      <c r="U823" s="5"/>
      <c r="V823" s="5"/>
      <c r="W823" s="5"/>
    </row>
    <row r="824" spans="1:23" ht="15.75" customHeight="1" x14ac:dyDescent="0.25">
      <c r="A824" s="3"/>
      <c r="B824" s="3"/>
      <c r="C824" s="3"/>
      <c r="D824" s="3"/>
      <c r="E824" s="3"/>
      <c r="M824" s="4"/>
      <c r="S824" s="5"/>
      <c r="T824" s="5"/>
      <c r="U824" s="5"/>
      <c r="V824" s="5"/>
      <c r="W824" s="5"/>
    </row>
    <row r="825" spans="1:23" ht="15.75" customHeight="1" x14ac:dyDescent="0.25">
      <c r="A825" s="3"/>
      <c r="B825" s="3"/>
      <c r="C825" s="3"/>
      <c r="D825" s="3"/>
      <c r="E825" s="3"/>
      <c r="M825" s="4"/>
      <c r="S825" s="5"/>
      <c r="T825" s="5"/>
      <c r="U825" s="5"/>
      <c r="V825" s="5"/>
      <c r="W825" s="5"/>
    </row>
    <row r="826" spans="1:23" ht="15.75" customHeight="1" x14ac:dyDescent="0.25">
      <c r="A826" s="3"/>
      <c r="B826" s="3"/>
      <c r="C826" s="3"/>
      <c r="D826" s="3"/>
      <c r="E826" s="3"/>
      <c r="M826" s="4"/>
      <c r="S826" s="5"/>
      <c r="T826" s="5"/>
      <c r="U826" s="5"/>
      <c r="V826" s="5"/>
      <c r="W826" s="5"/>
    </row>
    <row r="827" spans="1:23" ht="15.75" customHeight="1" x14ac:dyDescent="0.25">
      <c r="A827" s="3"/>
      <c r="B827" s="3"/>
      <c r="C827" s="3"/>
      <c r="D827" s="3"/>
      <c r="E827" s="3"/>
      <c r="M827" s="4"/>
      <c r="S827" s="5"/>
      <c r="T827" s="5"/>
      <c r="U827" s="5"/>
      <c r="V827" s="5"/>
      <c r="W827" s="5"/>
    </row>
    <row r="828" spans="1:23" ht="15.75" customHeight="1" x14ac:dyDescent="0.25">
      <c r="A828" s="3"/>
      <c r="B828" s="3"/>
      <c r="C828" s="3"/>
      <c r="D828" s="3"/>
      <c r="E828" s="3"/>
      <c r="M828" s="4"/>
      <c r="S828" s="5"/>
      <c r="T828" s="5"/>
      <c r="U828" s="5"/>
      <c r="V828" s="5"/>
      <c r="W828" s="5"/>
    </row>
    <row r="829" spans="1:23" ht="15.75" customHeight="1" x14ac:dyDescent="0.25">
      <c r="A829" s="3"/>
      <c r="B829" s="3"/>
      <c r="C829" s="3"/>
      <c r="D829" s="3"/>
      <c r="E829" s="3"/>
      <c r="M829" s="4"/>
      <c r="S829" s="5"/>
      <c r="T829" s="5"/>
      <c r="U829" s="5"/>
      <c r="V829" s="5"/>
      <c r="W829" s="5"/>
    </row>
    <row r="830" spans="1:23" ht="15.75" customHeight="1" x14ac:dyDescent="0.25">
      <c r="A830" s="3"/>
      <c r="B830" s="3"/>
      <c r="C830" s="3"/>
      <c r="D830" s="3"/>
      <c r="E830" s="3"/>
      <c r="M830" s="4"/>
      <c r="S830" s="5"/>
      <c r="T830" s="5"/>
      <c r="U830" s="5"/>
      <c r="V830" s="5"/>
      <c r="W830" s="5"/>
    </row>
    <row r="831" spans="1:23" ht="15.75" customHeight="1" x14ac:dyDescent="0.25">
      <c r="A831" s="3"/>
      <c r="B831" s="3"/>
      <c r="C831" s="3"/>
      <c r="D831" s="3"/>
      <c r="E831" s="3"/>
      <c r="M831" s="4"/>
      <c r="S831" s="5"/>
      <c r="T831" s="5"/>
      <c r="U831" s="5"/>
      <c r="V831" s="5"/>
      <c r="W831" s="5"/>
    </row>
    <row r="832" spans="1:23" ht="15.75" customHeight="1" x14ac:dyDescent="0.25">
      <c r="A832" s="3"/>
      <c r="B832" s="3"/>
      <c r="C832" s="3"/>
      <c r="D832" s="3"/>
      <c r="E832" s="3"/>
      <c r="M832" s="4"/>
      <c r="S832" s="5"/>
      <c r="T832" s="5"/>
      <c r="U832" s="5"/>
      <c r="V832" s="5"/>
      <c r="W832" s="5"/>
    </row>
    <row r="833" spans="1:23" ht="15.75" customHeight="1" x14ac:dyDescent="0.25">
      <c r="A833" s="3"/>
      <c r="B833" s="3"/>
      <c r="C833" s="3"/>
      <c r="D833" s="3"/>
      <c r="E833" s="3"/>
      <c r="M833" s="4"/>
      <c r="S833" s="5"/>
      <c r="T833" s="5"/>
      <c r="U833" s="5"/>
      <c r="V833" s="5"/>
      <c r="W833" s="5"/>
    </row>
    <row r="834" spans="1:23" ht="15.75" customHeight="1" x14ac:dyDescent="0.25">
      <c r="A834" s="3"/>
      <c r="B834" s="3"/>
      <c r="C834" s="3"/>
      <c r="D834" s="3"/>
      <c r="E834" s="3"/>
      <c r="M834" s="4"/>
      <c r="S834" s="5"/>
      <c r="T834" s="5"/>
      <c r="U834" s="5"/>
      <c r="V834" s="5"/>
      <c r="W834" s="5"/>
    </row>
    <row r="835" spans="1:23" ht="15.75" customHeight="1" x14ac:dyDescent="0.25">
      <c r="A835" s="3"/>
      <c r="B835" s="3"/>
      <c r="C835" s="3"/>
      <c r="D835" s="3"/>
      <c r="E835" s="3"/>
      <c r="M835" s="4"/>
      <c r="S835" s="5"/>
      <c r="T835" s="5"/>
      <c r="U835" s="5"/>
      <c r="V835" s="5"/>
      <c r="W835" s="5"/>
    </row>
    <row r="836" spans="1:23" ht="15.75" customHeight="1" x14ac:dyDescent="0.25">
      <c r="A836" s="3"/>
      <c r="B836" s="3"/>
      <c r="C836" s="3"/>
      <c r="D836" s="3"/>
      <c r="E836" s="3"/>
      <c r="M836" s="4"/>
      <c r="S836" s="5"/>
      <c r="T836" s="5"/>
      <c r="U836" s="5"/>
      <c r="V836" s="5"/>
      <c r="W836" s="5"/>
    </row>
    <row r="837" spans="1:23" ht="15.75" customHeight="1" x14ac:dyDescent="0.25">
      <c r="A837" s="3"/>
      <c r="B837" s="3"/>
      <c r="C837" s="3"/>
      <c r="D837" s="3"/>
      <c r="E837" s="3"/>
      <c r="M837" s="4"/>
      <c r="S837" s="5"/>
      <c r="T837" s="5"/>
      <c r="U837" s="5"/>
      <c r="V837" s="5"/>
      <c r="W837" s="5"/>
    </row>
    <row r="838" spans="1:23" ht="15.75" customHeight="1" x14ac:dyDescent="0.25">
      <c r="A838" s="3"/>
      <c r="B838" s="3"/>
      <c r="C838" s="3"/>
      <c r="D838" s="3"/>
      <c r="E838" s="3"/>
      <c r="M838" s="4"/>
      <c r="S838" s="5"/>
      <c r="T838" s="5"/>
      <c r="U838" s="5"/>
      <c r="V838" s="5"/>
      <c r="W838" s="5"/>
    </row>
    <row r="839" spans="1:23" ht="15.75" customHeight="1" x14ac:dyDescent="0.25">
      <c r="A839" s="3"/>
      <c r="B839" s="3"/>
      <c r="C839" s="3"/>
      <c r="D839" s="3"/>
      <c r="E839" s="3"/>
      <c r="M839" s="4"/>
      <c r="S839" s="5"/>
      <c r="T839" s="5"/>
      <c r="U839" s="5"/>
      <c r="V839" s="5"/>
      <c r="W839" s="5"/>
    </row>
    <row r="840" spans="1:23" ht="15.75" customHeight="1" x14ac:dyDescent="0.25">
      <c r="A840" s="3"/>
      <c r="B840" s="3"/>
      <c r="C840" s="3"/>
      <c r="D840" s="3"/>
      <c r="E840" s="3"/>
      <c r="M840" s="4"/>
      <c r="S840" s="5"/>
      <c r="T840" s="5"/>
      <c r="U840" s="5"/>
      <c r="V840" s="5"/>
      <c r="W840" s="5"/>
    </row>
    <row r="841" spans="1:23" ht="15.75" customHeight="1" x14ac:dyDescent="0.25">
      <c r="A841" s="3"/>
      <c r="B841" s="3"/>
      <c r="C841" s="3"/>
      <c r="D841" s="3"/>
      <c r="E841" s="3"/>
      <c r="M841" s="4"/>
      <c r="S841" s="5"/>
      <c r="T841" s="5"/>
      <c r="U841" s="5"/>
      <c r="V841" s="5"/>
      <c r="W841" s="5"/>
    </row>
    <row r="842" spans="1:23" ht="15.75" customHeight="1" x14ac:dyDescent="0.25">
      <c r="A842" s="3"/>
      <c r="B842" s="3"/>
      <c r="C842" s="3"/>
      <c r="D842" s="3"/>
      <c r="E842" s="3"/>
      <c r="M842" s="4"/>
      <c r="S842" s="5"/>
      <c r="T842" s="5"/>
      <c r="U842" s="5"/>
      <c r="V842" s="5"/>
      <c r="W842" s="5"/>
    </row>
    <row r="843" spans="1:23" ht="15.75" customHeight="1" x14ac:dyDescent="0.25">
      <c r="A843" s="3"/>
      <c r="B843" s="3"/>
      <c r="C843" s="3"/>
      <c r="D843" s="3"/>
      <c r="E843" s="3"/>
      <c r="M843" s="4"/>
      <c r="S843" s="5"/>
      <c r="T843" s="5"/>
      <c r="U843" s="5"/>
      <c r="V843" s="5"/>
      <c r="W843" s="5"/>
    </row>
    <row r="844" spans="1:23" ht="15.75" customHeight="1" x14ac:dyDescent="0.25">
      <c r="A844" s="3"/>
      <c r="B844" s="3"/>
      <c r="C844" s="3"/>
      <c r="D844" s="3"/>
      <c r="E844" s="3"/>
      <c r="M844" s="4"/>
      <c r="S844" s="5"/>
      <c r="T844" s="5"/>
      <c r="U844" s="5"/>
      <c r="V844" s="5"/>
      <c r="W844" s="5"/>
    </row>
    <row r="845" spans="1:23" ht="15.75" customHeight="1" x14ac:dyDescent="0.25">
      <c r="A845" s="3"/>
      <c r="B845" s="3"/>
      <c r="C845" s="3"/>
      <c r="D845" s="3"/>
      <c r="E845" s="3"/>
      <c r="M845" s="4"/>
      <c r="S845" s="5"/>
      <c r="T845" s="5"/>
      <c r="U845" s="5"/>
      <c r="V845" s="5"/>
      <c r="W845" s="5"/>
    </row>
    <row r="846" spans="1:23" ht="15.75" customHeight="1" x14ac:dyDescent="0.25">
      <c r="A846" s="3"/>
      <c r="B846" s="3"/>
      <c r="C846" s="3"/>
      <c r="D846" s="3"/>
      <c r="E846" s="3"/>
      <c r="M846" s="4"/>
      <c r="S846" s="5"/>
      <c r="T846" s="5"/>
      <c r="U846" s="5"/>
      <c r="V846" s="5"/>
      <c r="W846" s="5"/>
    </row>
    <row r="847" spans="1:23" ht="15.75" customHeight="1" x14ac:dyDescent="0.25">
      <c r="A847" s="3"/>
      <c r="B847" s="3"/>
      <c r="C847" s="3"/>
      <c r="D847" s="3"/>
      <c r="E847" s="3"/>
      <c r="M847" s="4"/>
      <c r="S847" s="5"/>
      <c r="T847" s="5"/>
      <c r="U847" s="5"/>
      <c r="V847" s="5"/>
      <c r="W847" s="5"/>
    </row>
    <row r="848" spans="1:23" ht="15.75" customHeight="1" x14ac:dyDescent="0.25">
      <c r="A848" s="3"/>
      <c r="B848" s="3"/>
      <c r="C848" s="3"/>
      <c r="D848" s="3"/>
      <c r="E848" s="3"/>
      <c r="M848" s="4"/>
      <c r="S848" s="5"/>
      <c r="T848" s="5"/>
      <c r="U848" s="5"/>
      <c r="V848" s="5"/>
      <c r="W848" s="5"/>
    </row>
    <row r="849" spans="1:23" ht="15.75" customHeight="1" x14ac:dyDescent="0.25">
      <c r="A849" s="3"/>
      <c r="B849" s="3"/>
      <c r="C849" s="3"/>
      <c r="D849" s="3"/>
      <c r="E849" s="3"/>
      <c r="M849" s="4"/>
      <c r="S849" s="5"/>
      <c r="T849" s="5"/>
      <c r="U849" s="5"/>
      <c r="V849" s="5"/>
      <c r="W849" s="5"/>
    </row>
    <row r="850" spans="1:23" ht="15.75" customHeight="1" x14ac:dyDescent="0.25">
      <c r="A850" s="3"/>
      <c r="B850" s="3"/>
      <c r="C850" s="3"/>
      <c r="D850" s="3"/>
      <c r="E850" s="3"/>
      <c r="M850" s="4"/>
      <c r="S850" s="5"/>
      <c r="T850" s="5"/>
      <c r="U850" s="5"/>
      <c r="V850" s="5"/>
      <c r="W850" s="5"/>
    </row>
    <row r="851" spans="1:23" ht="15.75" customHeight="1" x14ac:dyDescent="0.25">
      <c r="A851" s="3"/>
      <c r="B851" s="3"/>
      <c r="C851" s="3"/>
      <c r="D851" s="3"/>
      <c r="E851" s="3"/>
      <c r="M851" s="4"/>
      <c r="S851" s="5"/>
      <c r="T851" s="5"/>
      <c r="U851" s="5"/>
      <c r="V851" s="5"/>
      <c r="W851" s="5"/>
    </row>
    <row r="852" spans="1:23" ht="15.75" customHeight="1" x14ac:dyDescent="0.25">
      <c r="A852" s="3"/>
      <c r="B852" s="3"/>
      <c r="C852" s="3"/>
      <c r="D852" s="3"/>
      <c r="E852" s="3"/>
      <c r="M852" s="4"/>
      <c r="S852" s="5"/>
      <c r="T852" s="5"/>
      <c r="U852" s="5"/>
      <c r="V852" s="5"/>
      <c r="W852" s="5"/>
    </row>
    <row r="853" spans="1:23" ht="15.75" customHeight="1" x14ac:dyDescent="0.25">
      <c r="A853" s="3"/>
      <c r="B853" s="3"/>
      <c r="C853" s="3"/>
      <c r="D853" s="3"/>
      <c r="E853" s="3"/>
      <c r="M853" s="4"/>
      <c r="S853" s="5"/>
      <c r="T853" s="5"/>
      <c r="U853" s="5"/>
      <c r="V853" s="5"/>
      <c r="W853" s="5"/>
    </row>
    <row r="854" spans="1:23" ht="15.75" customHeight="1" x14ac:dyDescent="0.25">
      <c r="A854" s="3"/>
      <c r="B854" s="3"/>
      <c r="C854" s="3"/>
      <c r="D854" s="3"/>
      <c r="E854" s="3"/>
      <c r="M854" s="4"/>
      <c r="S854" s="5"/>
      <c r="T854" s="5"/>
      <c r="U854" s="5"/>
      <c r="V854" s="5"/>
      <c r="W854" s="5"/>
    </row>
    <row r="855" spans="1:23" ht="15.75" customHeight="1" x14ac:dyDescent="0.25">
      <c r="A855" s="3"/>
      <c r="B855" s="3"/>
      <c r="C855" s="3"/>
      <c r="D855" s="3"/>
      <c r="E855" s="3"/>
      <c r="M855" s="4"/>
      <c r="S855" s="5"/>
      <c r="T855" s="5"/>
      <c r="U855" s="5"/>
      <c r="V855" s="5"/>
      <c r="W855" s="5"/>
    </row>
    <row r="856" spans="1:23" ht="15.75" customHeight="1" x14ac:dyDescent="0.25">
      <c r="A856" s="3"/>
      <c r="B856" s="3"/>
      <c r="C856" s="3"/>
      <c r="D856" s="3"/>
      <c r="E856" s="3"/>
      <c r="M856" s="4"/>
      <c r="S856" s="5"/>
      <c r="T856" s="5"/>
      <c r="U856" s="5"/>
      <c r="V856" s="5"/>
      <c r="W856" s="5"/>
    </row>
    <row r="857" spans="1:23" ht="15.75" customHeight="1" x14ac:dyDescent="0.25">
      <c r="A857" s="3"/>
      <c r="B857" s="3"/>
      <c r="C857" s="3"/>
      <c r="D857" s="3"/>
      <c r="E857" s="3"/>
      <c r="M857" s="4"/>
      <c r="S857" s="5"/>
      <c r="T857" s="5"/>
      <c r="U857" s="5"/>
      <c r="V857" s="5"/>
      <c r="W857" s="5"/>
    </row>
    <row r="858" spans="1:23" ht="15.75" customHeight="1" x14ac:dyDescent="0.25">
      <c r="A858" s="3"/>
      <c r="B858" s="3"/>
      <c r="C858" s="3"/>
      <c r="D858" s="3"/>
      <c r="E858" s="3"/>
      <c r="M858" s="4"/>
      <c r="S858" s="5"/>
      <c r="T858" s="5"/>
      <c r="U858" s="5"/>
      <c r="V858" s="5"/>
      <c r="W858" s="5"/>
    </row>
    <row r="859" spans="1:23" ht="15.75" customHeight="1" x14ac:dyDescent="0.25">
      <c r="A859" s="3"/>
      <c r="B859" s="3"/>
      <c r="C859" s="3"/>
      <c r="D859" s="3"/>
      <c r="E859" s="3"/>
      <c r="M859" s="4"/>
      <c r="S859" s="5"/>
      <c r="T859" s="5"/>
      <c r="U859" s="5"/>
      <c r="V859" s="5"/>
      <c r="W859" s="5"/>
    </row>
    <row r="860" spans="1:23" ht="15.75" customHeight="1" x14ac:dyDescent="0.25">
      <c r="A860" s="3"/>
      <c r="B860" s="3"/>
      <c r="C860" s="3"/>
      <c r="D860" s="3"/>
      <c r="E860" s="3"/>
      <c r="M860" s="4"/>
      <c r="S860" s="5"/>
      <c r="T860" s="5"/>
      <c r="U860" s="5"/>
      <c r="V860" s="5"/>
      <c r="W860" s="5"/>
    </row>
    <row r="861" spans="1:23" ht="15.75" customHeight="1" x14ac:dyDescent="0.25">
      <c r="A861" s="3"/>
      <c r="B861" s="3"/>
      <c r="C861" s="3"/>
      <c r="D861" s="3"/>
      <c r="E861" s="3"/>
      <c r="M861" s="4"/>
      <c r="S861" s="5"/>
      <c r="T861" s="5"/>
      <c r="U861" s="5"/>
      <c r="V861" s="5"/>
      <c r="W861" s="5"/>
    </row>
    <row r="862" spans="1:23" ht="15.75" customHeight="1" x14ac:dyDescent="0.25">
      <c r="A862" s="3"/>
      <c r="B862" s="3"/>
      <c r="C862" s="3"/>
      <c r="D862" s="3"/>
      <c r="E862" s="3"/>
      <c r="M862" s="4"/>
      <c r="S862" s="5"/>
      <c r="T862" s="5"/>
      <c r="U862" s="5"/>
      <c r="V862" s="5"/>
      <c r="W862" s="5"/>
    </row>
    <row r="863" spans="1:23" ht="15.75" customHeight="1" x14ac:dyDescent="0.25">
      <c r="A863" s="3"/>
      <c r="B863" s="3"/>
      <c r="C863" s="3"/>
      <c r="D863" s="3"/>
      <c r="E863" s="3"/>
      <c r="M863" s="4"/>
      <c r="S863" s="5"/>
      <c r="T863" s="5"/>
      <c r="U863" s="5"/>
      <c r="V863" s="5"/>
      <c r="W863" s="5"/>
    </row>
    <row r="864" spans="1:23" ht="15.75" customHeight="1" x14ac:dyDescent="0.25">
      <c r="A864" s="3"/>
      <c r="B864" s="3"/>
      <c r="C864" s="3"/>
      <c r="D864" s="3"/>
      <c r="E864" s="3"/>
      <c r="M864" s="4"/>
      <c r="S864" s="5"/>
      <c r="T864" s="5"/>
      <c r="U864" s="5"/>
      <c r="V864" s="5"/>
      <c r="W864" s="5"/>
    </row>
    <row r="865" spans="1:23" ht="15.75" customHeight="1" x14ac:dyDescent="0.25">
      <c r="A865" s="3"/>
      <c r="B865" s="3"/>
      <c r="C865" s="3"/>
      <c r="D865" s="3"/>
      <c r="E865" s="3"/>
      <c r="M865" s="4"/>
      <c r="S865" s="5"/>
      <c r="T865" s="5"/>
      <c r="U865" s="5"/>
      <c r="V865" s="5"/>
      <c r="W865" s="5"/>
    </row>
    <row r="866" spans="1:23" ht="15.75" customHeight="1" x14ac:dyDescent="0.25">
      <c r="A866" s="3"/>
      <c r="B866" s="3"/>
      <c r="C866" s="3"/>
      <c r="D866" s="3"/>
      <c r="E866" s="3"/>
      <c r="M866" s="4"/>
      <c r="S866" s="5"/>
      <c r="T866" s="5"/>
      <c r="U866" s="5"/>
      <c r="V866" s="5"/>
      <c r="W866" s="5"/>
    </row>
    <row r="867" spans="1:23" ht="15.75" customHeight="1" x14ac:dyDescent="0.25">
      <c r="A867" s="3"/>
      <c r="B867" s="3"/>
      <c r="C867" s="3"/>
      <c r="D867" s="3"/>
      <c r="E867" s="3"/>
      <c r="M867" s="4"/>
      <c r="S867" s="5"/>
      <c r="T867" s="5"/>
      <c r="U867" s="5"/>
      <c r="V867" s="5"/>
      <c r="W867" s="5"/>
    </row>
    <row r="868" spans="1:23" ht="15.75" customHeight="1" x14ac:dyDescent="0.25">
      <c r="A868" s="3"/>
      <c r="B868" s="3"/>
      <c r="C868" s="3"/>
      <c r="D868" s="3"/>
      <c r="E868" s="3"/>
      <c r="M868" s="4"/>
      <c r="S868" s="5"/>
      <c r="T868" s="5"/>
      <c r="U868" s="5"/>
      <c r="V868" s="5"/>
      <c r="W868" s="5"/>
    </row>
    <row r="869" spans="1:23" ht="15.75" customHeight="1" x14ac:dyDescent="0.25">
      <c r="A869" s="3"/>
      <c r="B869" s="3"/>
      <c r="C869" s="3"/>
      <c r="D869" s="3"/>
      <c r="E869" s="3"/>
      <c r="M869" s="4"/>
      <c r="S869" s="5"/>
      <c r="T869" s="5"/>
      <c r="U869" s="5"/>
      <c r="V869" s="5"/>
      <c r="W869" s="5"/>
    </row>
    <row r="870" spans="1:23" ht="15.75" customHeight="1" x14ac:dyDescent="0.25">
      <c r="A870" s="3"/>
      <c r="B870" s="3"/>
      <c r="C870" s="3"/>
      <c r="D870" s="3"/>
      <c r="E870" s="3"/>
      <c r="M870" s="4"/>
      <c r="S870" s="5"/>
      <c r="T870" s="5"/>
      <c r="U870" s="5"/>
      <c r="V870" s="5"/>
      <c r="W870" s="5"/>
    </row>
    <row r="871" spans="1:23" ht="15.75" customHeight="1" x14ac:dyDescent="0.25">
      <c r="A871" s="3"/>
      <c r="B871" s="3"/>
      <c r="C871" s="3"/>
      <c r="D871" s="3"/>
      <c r="E871" s="3"/>
      <c r="M871" s="4"/>
      <c r="S871" s="5"/>
      <c r="T871" s="5"/>
      <c r="U871" s="5"/>
      <c r="V871" s="5"/>
      <c r="W871" s="5"/>
    </row>
    <row r="872" spans="1:23" ht="15.75" customHeight="1" x14ac:dyDescent="0.25">
      <c r="A872" s="3"/>
      <c r="B872" s="3"/>
      <c r="C872" s="3"/>
      <c r="D872" s="3"/>
      <c r="E872" s="3"/>
      <c r="M872" s="4"/>
      <c r="S872" s="5"/>
      <c r="T872" s="5"/>
      <c r="U872" s="5"/>
      <c r="V872" s="5"/>
      <c r="W872" s="5"/>
    </row>
    <row r="873" spans="1:23" ht="15.75" customHeight="1" x14ac:dyDescent="0.25">
      <c r="A873" s="3"/>
      <c r="B873" s="3"/>
      <c r="C873" s="3"/>
      <c r="D873" s="3"/>
      <c r="E873" s="3"/>
      <c r="M873" s="4"/>
      <c r="S873" s="5"/>
      <c r="T873" s="5"/>
      <c r="U873" s="5"/>
      <c r="V873" s="5"/>
      <c r="W873" s="5"/>
    </row>
    <row r="874" spans="1:23" ht="15.75" customHeight="1" x14ac:dyDescent="0.25">
      <c r="A874" s="3"/>
      <c r="B874" s="3"/>
      <c r="C874" s="3"/>
      <c r="D874" s="3"/>
      <c r="E874" s="3"/>
      <c r="M874" s="4"/>
      <c r="S874" s="5"/>
      <c r="T874" s="5"/>
      <c r="U874" s="5"/>
      <c r="V874" s="5"/>
      <c r="W874" s="5"/>
    </row>
    <row r="875" spans="1:23" ht="15.75" customHeight="1" x14ac:dyDescent="0.25">
      <c r="A875" s="3"/>
      <c r="B875" s="3"/>
      <c r="C875" s="3"/>
      <c r="D875" s="3"/>
      <c r="E875" s="3"/>
      <c r="M875" s="4"/>
      <c r="S875" s="5"/>
      <c r="T875" s="5"/>
      <c r="U875" s="5"/>
      <c r="V875" s="5"/>
      <c r="W875" s="5"/>
    </row>
    <row r="876" spans="1:23" ht="15.75" customHeight="1" x14ac:dyDescent="0.25">
      <c r="A876" s="3"/>
      <c r="B876" s="3"/>
      <c r="C876" s="3"/>
      <c r="D876" s="3"/>
      <c r="E876" s="3"/>
      <c r="M876" s="4"/>
      <c r="S876" s="5"/>
      <c r="T876" s="5"/>
      <c r="U876" s="5"/>
      <c r="V876" s="5"/>
      <c r="W876" s="5"/>
    </row>
    <row r="877" spans="1:23" ht="15.75" customHeight="1" x14ac:dyDescent="0.25">
      <c r="A877" s="3"/>
      <c r="B877" s="3"/>
      <c r="C877" s="3"/>
      <c r="D877" s="3"/>
      <c r="E877" s="3"/>
      <c r="M877" s="4"/>
      <c r="S877" s="5"/>
      <c r="T877" s="5"/>
      <c r="U877" s="5"/>
      <c r="V877" s="5"/>
      <c r="W877" s="5"/>
    </row>
    <row r="878" spans="1:23" ht="15.75" customHeight="1" x14ac:dyDescent="0.25">
      <c r="A878" s="3"/>
      <c r="B878" s="3"/>
      <c r="C878" s="3"/>
      <c r="D878" s="3"/>
      <c r="E878" s="3"/>
      <c r="M878" s="4"/>
      <c r="S878" s="5"/>
      <c r="T878" s="5"/>
      <c r="U878" s="5"/>
      <c r="V878" s="5"/>
      <c r="W878" s="5"/>
    </row>
    <row r="879" spans="1:23" ht="15.75" customHeight="1" x14ac:dyDescent="0.25">
      <c r="A879" s="3"/>
      <c r="B879" s="3"/>
      <c r="C879" s="3"/>
      <c r="D879" s="3"/>
      <c r="E879" s="3"/>
      <c r="M879" s="4"/>
      <c r="S879" s="5"/>
      <c r="T879" s="5"/>
      <c r="U879" s="5"/>
      <c r="V879" s="5"/>
      <c r="W879" s="5"/>
    </row>
    <row r="880" spans="1:23" ht="15.75" customHeight="1" x14ac:dyDescent="0.25">
      <c r="A880" s="3"/>
      <c r="B880" s="3"/>
      <c r="C880" s="3"/>
      <c r="D880" s="3"/>
      <c r="E880" s="3"/>
      <c r="M880" s="4"/>
      <c r="S880" s="5"/>
      <c r="T880" s="5"/>
      <c r="U880" s="5"/>
      <c r="V880" s="5"/>
      <c r="W880" s="5"/>
    </row>
    <row r="881" spans="1:23" ht="15.75" customHeight="1" x14ac:dyDescent="0.25">
      <c r="A881" s="3"/>
      <c r="B881" s="3"/>
      <c r="C881" s="3"/>
      <c r="D881" s="3"/>
      <c r="E881" s="3"/>
      <c r="M881" s="4"/>
      <c r="S881" s="5"/>
      <c r="T881" s="5"/>
      <c r="U881" s="5"/>
      <c r="V881" s="5"/>
      <c r="W881" s="5"/>
    </row>
    <row r="882" spans="1:23" ht="15.75" customHeight="1" x14ac:dyDescent="0.25">
      <c r="A882" s="3"/>
      <c r="B882" s="3"/>
      <c r="C882" s="3"/>
      <c r="D882" s="3"/>
      <c r="E882" s="3"/>
      <c r="M882" s="4"/>
      <c r="S882" s="5"/>
      <c r="T882" s="5"/>
      <c r="U882" s="5"/>
      <c r="V882" s="5"/>
      <c r="W882" s="5"/>
    </row>
    <row r="883" spans="1:23" ht="15.75" customHeight="1" x14ac:dyDescent="0.25">
      <c r="A883" s="3"/>
      <c r="B883" s="3"/>
      <c r="C883" s="3"/>
      <c r="D883" s="3"/>
      <c r="E883" s="3"/>
      <c r="M883" s="4"/>
      <c r="S883" s="5"/>
      <c r="T883" s="5"/>
      <c r="U883" s="5"/>
      <c r="V883" s="5"/>
      <c r="W883" s="5"/>
    </row>
    <row r="884" spans="1:23" ht="15.75" customHeight="1" x14ac:dyDescent="0.25">
      <c r="A884" s="3"/>
      <c r="B884" s="3"/>
      <c r="C884" s="3"/>
      <c r="D884" s="3"/>
      <c r="E884" s="3"/>
      <c r="M884" s="4"/>
      <c r="S884" s="5"/>
      <c r="T884" s="5"/>
      <c r="U884" s="5"/>
      <c r="V884" s="5"/>
      <c r="W884" s="5"/>
    </row>
    <row r="885" spans="1:23" ht="15.75" customHeight="1" x14ac:dyDescent="0.25">
      <c r="A885" s="3"/>
      <c r="B885" s="3"/>
      <c r="C885" s="3"/>
      <c r="D885" s="3"/>
      <c r="E885" s="3"/>
      <c r="M885" s="4"/>
      <c r="S885" s="5"/>
      <c r="T885" s="5"/>
      <c r="U885" s="5"/>
      <c r="V885" s="5"/>
      <c r="W885" s="5"/>
    </row>
    <row r="886" spans="1:23" ht="15.75" customHeight="1" x14ac:dyDescent="0.25">
      <c r="A886" s="3"/>
      <c r="B886" s="3"/>
      <c r="C886" s="3"/>
      <c r="D886" s="3"/>
      <c r="E886" s="3"/>
      <c r="M886" s="4"/>
      <c r="S886" s="5"/>
      <c r="T886" s="5"/>
      <c r="U886" s="5"/>
      <c r="V886" s="5"/>
      <c r="W886" s="5"/>
    </row>
    <row r="887" spans="1:23" ht="15.75" customHeight="1" x14ac:dyDescent="0.25">
      <c r="A887" s="3"/>
      <c r="B887" s="3"/>
      <c r="C887" s="3"/>
      <c r="D887" s="3"/>
      <c r="E887" s="3"/>
      <c r="M887" s="4"/>
      <c r="S887" s="5"/>
      <c r="T887" s="5"/>
      <c r="U887" s="5"/>
      <c r="V887" s="5"/>
      <c r="W887" s="5"/>
    </row>
    <row r="888" spans="1:23" ht="15.75" customHeight="1" x14ac:dyDescent="0.25">
      <c r="A888" s="3"/>
      <c r="B888" s="3"/>
      <c r="C888" s="3"/>
      <c r="D888" s="3"/>
      <c r="E888" s="3"/>
      <c r="M888" s="4"/>
      <c r="S888" s="5"/>
      <c r="T888" s="5"/>
      <c r="U888" s="5"/>
      <c r="V888" s="5"/>
      <c r="W888" s="5"/>
    </row>
    <row r="889" spans="1:23" ht="15.75" customHeight="1" x14ac:dyDescent="0.25">
      <c r="A889" s="3"/>
      <c r="B889" s="3"/>
      <c r="C889" s="3"/>
      <c r="D889" s="3"/>
      <c r="E889" s="3"/>
      <c r="M889" s="4"/>
      <c r="S889" s="5"/>
      <c r="T889" s="5"/>
      <c r="U889" s="5"/>
      <c r="V889" s="5"/>
      <c r="W889" s="5"/>
    </row>
    <row r="890" spans="1:23" ht="15.75" customHeight="1" x14ac:dyDescent="0.25">
      <c r="A890" s="3"/>
      <c r="B890" s="3"/>
      <c r="C890" s="3"/>
      <c r="D890" s="3"/>
      <c r="E890" s="3"/>
      <c r="M890" s="4"/>
      <c r="S890" s="5"/>
      <c r="T890" s="5"/>
      <c r="U890" s="5"/>
      <c r="V890" s="5"/>
      <c r="W890" s="5"/>
    </row>
    <row r="891" spans="1:23" ht="15.75" customHeight="1" x14ac:dyDescent="0.25">
      <c r="A891" s="3"/>
      <c r="B891" s="3"/>
      <c r="C891" s="3"/>
      <c r="D891" s="3"/>
      <c r="E891" s="3"/>
      <c r="M891" s="4"/>
      <c r="S891" s="5"/>
      <c r="T891" s="5"/>
      <c r="U891" s="5"/>
      <c r="V891" s="5"/>
      <c r="W891" s="5"/>
    </row>
    <row r="892" spans="1:23" ht="15.75" customHeight="1" x14ac:dyDescent="0.25">
      <c r="A892" s="3"/>
      <c r="B892" s="3"/>
      <c r="C892" s="3"/>
      <c r="D892" s="3"/>
      <c r="E892" s="3"/>
      <c r="M892" s="4"/>
      <c r="S892" s="5"/>
      <c r="T892" s="5"/>
      <c r="U892" s="5"/>
      <c r="V892" s="5"/>
      <c r="W892" s="5"/>
    </row>
    <row r="893" spans="1:23" ht="15.75" customHeight="1" x14ac:dyDescent="0.25">
      <c r="A893" s="3"/>
      <c r="B893" s="3"/>
      <c r="C893" s="3"/>
      <c r="D893" s="3"/>
      <c r="E893" s="3"/>
      <c r="M893" s="4"/>
      <c r="S893" s="5"/>
      <c r="T893" s="5"/>
      <c r="U893" s="5"/>
      <c r="V893" s="5"/>
      <c r="W893" s="5"/>
    </row>
    <row r="894" spans="1:23" ht="15.75" customHeight="1" x14ac:dyDescent="0.25">
      <c r="A894" s="3"/>
      <c r="B894" s="3"/>
      <c r="C894" s="3"/>
      <c r="D894" s="3"/>
      <c r="E894" s="3"/>
      <c r="M894" s="4"/>
      <c r="S894" s="5"/>
      <c r="T894" s="5"/>
      <c r="U894" s="5"/>
      <c r="V894" s="5"/>
      <c r="W894" s="5"/>
    </row>
    <row r="895" spans="1:23" ht="15.75" customHeight="1" x14ac:dyDescent="0.25">
      <c r="A895" s="3"/>
      <c r="B895" s="3"/>
      <c r="C895" s="3"/>
      <c r="D895" s="3"/>
      <c r="E895" s="3"/>
      <c r="M895" s="4"/>
      <c r="S895" s="5"/>
      <c r="T895" s="5"/>
      <c r="U895" s="5"/>
      <c r="V895" s="5"/>
      <c r="W895" s="5"/>
    </row>
    <row r="896" spans="1:23" ht="15.75" customHeight="1" x14ac:dyDescent="0.25">
      <c r="A896" s="3"/>
      <c r="B896" s="3"/>
      <c r="C896" s="3"/>
      <c r="D896" s="3"/>
      <c r="E896" s="3"/>
      <c r="M896" s="4"/>
      <c r="S896" s="5"/>
      <c r="T896" s="5"/>
      <c r="U896" s="5"/>
      <c r="V896" s="5"/>
      <c r="W896" s="5"/>
    </row>
    <row r="897" spans="1:23" ht="15.75" customHeight="1" x14ac:dyDescent="0.25">
      <c r="A897" s="3"/>
      <c r="B897" s="3"/>
      <c r="C897" s="3"/>
      <c r="D897" s="3"/>
      <c r="E897" s="3"/>
      <c r="M897" s="4"/>
      <c r="S897" s="5"/>
      <c r="T897" s="5"/>
      <c r="U897" s="5"/>
      <c r="V897" s="5"/>
      <c r="W897" s="5"/>
    </row>
    <row r="898" spans="1:23" ht="15.75" customHeight="1" x14ac:dyDescent="0.25">
      <c r="A898" s="3"/>
      <c r="B898" s="3"/>
      <c r="C898" s="3"/>
      <c r="D898" s="3"/>
      <c r="E898" s="3"/>
      <c r="M898" s="4"/>
      <c r="S898" s="5"/>
      <c r="T898" s="5"/>
      <c r="U898" s="5"/>
      <c r="V898" s="5"/>
      <c r="W898" s="5"/>
    </row>
    <row r="899" spans="1:23" ht="15.75" customHeight="1" x14ac:dyDescent="0.25">
      <c r="A899" s="3"/>
      <c r="B899" s="3"/>
      <c r="C899" s="3"/>
      <c r="D899" s="3"/>
      <c r="E899" s="3"/>
      <c r="M899" s="4"/>
      <c r="S899" s="5"/>
      <c r="T899" s="5"/>
      <c r="U899" s="5"/>
      <c r="V899" s="5"/>
      <c r="W899" s="5"/>
    </row>
    <row r="900" spans="1:23" ht="15.75" customHeight="1" x14ac:dyDescent="0.25">
      <c r="A900" s="3"/>
      <c r="B900" s="3"/>
      <c r="C900" s="3"/>
      <c r="D900" s="3"/>
      <c r="E900" s="3"/>
      <c r="M900" s="4"/>
      <c r="S900" s="5"/>
      <c r="T900" s="5"/>
      <c r="U900" s="5"/>
      <c r="V900" s="5"/>
      <c r="W900" s="5"/>
    </row>
    <row r="901" spans="1:23" ht="15.75" customHeight="1" x14ac:dyDescent="0.25">
      <c r="A901" s="3"/>
      <c r="B901" s="3"/>
      <c r="C901" s="3"/>
      <c r="D901" s="3"/>
      <c r="E901" s="3"/>
      <c r="M901" s="4"/>
      <c r="S901" s="5"/>
      <c r="T901" s="5"/>
      <c r="U901" s="5"/>
      <c r="V901" s="5"/>
      <c r="W901" s="5"/>
    </row>
    <row r="902" spans="1:23" ht="15.75" customHeight="1" x14ac:dyDescent="0.25">
      <c r="A902" s="3"/>
      <c r="B902" s="3"/>
      <c r="C902" s="3"/>
      <c r="D902" s="3"/>
      <c r="E902" s="3"/>
      <c r="M902" s="4"/>
      <c r="S902" s="5"/>
      <c r="T902" s="5"/>
      <c r="U902" s="5"/>
      <c r="V902" s="5"/>
      <c r="W902" s="5"/>
    </row>
    <row r="903" spans="1:23" ht="15.75" customHeight="1" x14ac:dyDescent="0.25">
      <c r="A903" s="3"/>
      <c r="B903" s="3"/>
      <c r="C903" s="3"/>
      <c r="D903" s="3"/>
      <c r="E903" s="3"/>
      <c r="M903" s="4"/>
      <c r="S903" s="5"/>
      <c r="T903" s="5"/>
      <c r="U903" s="5"/>
      <c r="V903" s="5"/>
      <c r="W903" s="5"/>
    </row>
    <row r="904" spans="1:23" ht="15.75" customHeight="1" x14ac:dyDescent="0.25">
      <c r="A904" s="3"/>
      <c r="B904" s="3"/>
      <c r="C904" s="3"/>
      <c r="D904" s="3"/>
      <c r="E904" s="3"/>
      <c r="M904" s="4"/>
      <c r="S904" s="5"/>
      <c r="T904" s="5"/>
      <c r="U904" s="5"/>
      <c r="V904" s="5"/>
      <c r="W904" s="5"/>
    </row>
    <row r="905" spans="1:23" ht="15.75" customHeight="1" x14ac:dyDescent="0.25">
      <c r="A905" s="3"/>
      <c r="B905" s="3"/>
      <c r="C905" s="3"/>
      <c r="D905" s="3"/>
      <c r="E905" s="3"/>
      <c r="M905" s="4"/>
      <c r="S905" s="5"/>
      <c r="T905" s="5"/>
      <c r="U905" s="5"/>
      <c r="V905" s="5"/>
      <c r="W905" s="5"/>
    </row>
    <row r="906" spans="1:23" ht="15.75" customHeight="1" x14ac:dyDescent="0.25">
      <c r="A906" s="3"/>
      <c r="B906" s="3"/>
      <c r="C906" s="3"/>
      <c r="D906" s="3"/>
      <c r="E906" s="3"/>
      <c r="M906" s="4"/>
      <c r="S906" s="5"/>
      <c r="T906" s="5"/>
      <c r="U906" s="5"/>
      <c r="V906" s="5"/>
      <c r="W906" s="5"/>
    </row>
    <row r="907" spans="1:23" ht="15.75" customHeight="1" x14ac:dyDescent="0.25">
      <c r="A907" s="3"/>
      <c r="B907" s="3"/>
      <c r="C907" s="3"/>
      <c r="D907" s="3"/>
      <c r="E907" s="3"/>
      <c r="M907" s="4"/>
      <c r="S907" s="5"/>
      <c r="T907" s="5"/>
      <c r="U907" s="5"/>
      <c r="V907" s="5"/>
      <c r="W907" s="5"/>
    </row>
    <row r="908" spans="1:23" ht="15.75" customHeight="1" x14ac:dyDescent="0.25">
      <c r="A908" s="3"/>
      <c r="B908" s="3"/>
      <c r="C908" s="3"/>
      <c r="D908" s="3"/>
      <c r="E908" s="3"/>
      <c r="M908" s="4"/>
      <c r="S908" s="5"/>
      <c r="T908" s="5"/>
      <c r="U908" s="5"/>
      <c r="V908" s="5"/>
      <c r="W908" s="5"/>
    </row>
    <row r="909" spans="1:23" ht="15.75" customHeight="1" x14ac:dyDescent="0.25">
      <c r="A909" s="3"/>
      <c r="B909" s="3"/>
      <c r="C909" s="3"/>
      <c r="D909" s="3"/>
      <c r="E909" s="3"/>
      <c r="M909" s="4"/>
      <c r="S909" s="5"/>
      <c r="T909" s="5"/>
      <c r="U909" s="5"/>
      <c r="V909" s="5"/>
      <c r="W909" s="5"/>
    </row>
    <row r="910" spans="1:23" ht="15.75" customHeight="1" x14ac:dyDescent="0.25">
      <c r="A910" s="3"/>
      <c r="B910" s="3"/>
      <c r="C910" s="3"/>
      <c r="D910" s="3"/>
      <c r="E910" s="3"/>
      <c r="M910" s="4"/>
      <c r="S910" s="5"/>
      <c r="T910" s="5"/>
      <c r="U910" s="5"/>
      <c r="V910" s="5"/>
      <c r="W910" s="5"/>
    </row>
    <row r="911" spans="1:23" ht="15.75" customHeight="1" x14ac:dyDescent="0.25">
      <c r="A911" s="3"/>
      <c r="B911" s="3"/>
      <c r="C911" s="3"/>
      <c r="D911" s="3"/>
      <c r="E911" s="3"/>
      <c r="M911" s="4"/>
      <c r="S911" s="5"/>
      <c r="T911" s="5"/>
      <c r="U911" s="5"/>
      <c r="V911" s="5"/>
      <c r="W911" s="5"/>
    </row>
    <row r="912" spans="1:23" ht="15.75" customHeight="1" x14ac:dyDescent="0.25">
      <c r="A912" s="3"/>
      <c r="B912" s="3"/>
      <c r="C912" s="3"/>
      <c r="D912" s="3"/>
      <c r="E912" s="3"/>
      <c r="M912" s="4"/>
      <c r="S912" s="5"/>
      <c r="T912" s="5"/>
      <c r="U912" s="5"/>
      <c r="V912" s="5"/>
      <c r="W912" s="5"/>
    </row>
    <row r="913" spans="1:23" ht="15.75" customHeight="1" x14ac:dyDescent="0.25">
      <c r="A913" s="3"/>
      <c r="B913" s="3"/>
      <c r="C913" s="3"/>
      <c r="D913" s="3"/>
      <c r="E913" s="3"/>
      <c r="M913" s="4"/>
      <c r="S913" s="5"/>
      <c r="T913" s="5"/>
      <c r="U913" s="5"/>
      <c r="V913" s="5"/>
      <c r="W913" s="5"/>
    </row>
    <row r="914" spans="1:23" ht="15.75" customHeight="1" x14ac:dyDescent="0.25">
      <c r="A914" s="3"/>
      <c r="B914" s="3"/>
      <c r="C914" s="3"/>
      <c r="D914" s="3"/>
      <c r="E914" s="3"/>
      <c r="M914" s="4"/>
      <c r="S914" s="5"/>
      <c r="T914" s="5"/>
      <c r="U914" s="5"/>
      <c r="V914" s="5"/>
      <c r="W914" s="5"/>
    </row>
    <row r="915" spans="1:23" ht="15.75" customHeight="1" x14ac:dyDescent="0.25">
      <c r="A915" s="3"/>
      <c r="B915" s="3"/>
      <c r="C915" s="3"/>
      <c r="D915" s="3"/>
      <c r="E915" s="3"/>
      <c r="M915" s="4"/>
      <c r="S915" s="5"/>
      <c r="T915" s="5"/>
      <c r="U915" s="5"/>
      <c r="V915" s="5"/>
      <c r="W915" s="5"/>
    </row>
    <row r="916" spans="1:23" ht="15.75" customHeight="1" x14ac:dyDescent="0.25">
      <c r="A916" s="3"/>
      <c r="B916" s="3"/>
      <c r="C916" s="3"/>
      <c r="D916" s="3"/>
      <c r="E916" s="3"/>
      <c r="M916" s="4"/>
      <c r="S916" s="5"/>
      <c r="T916" s="5"/>
      <c r="U916" s="5"/>
      <c r="V916" s="5"/>
      <c r="W916" s="5"/>
    </row>
    <row r="917" spans="1:23" ht="15.75" customHeight="1" x14ac:dyDescent="0.25">
      <c r="A917" s="3"/>
      <c r="B917" s="3"/>
      <c r="C917" s="3"/>
      <c r="D917" s="3"/>
      <c r="E917" s="3"/>
      <c r="M917" s="4"/>
      <c r="S917" s="5"/>
      <c r="T917" s="5"/>
      <c r="U917" s="5"/>
      <c r="V917" s="5"/>
      <c r="W917" s="5"/>
    </row>
    <row r="918" spans="1:23" ht="15.75" customHeight="1" x14ac:dyDescent="0.25">
      <c r="A918" s="3"/>
      <c r="B918" s="3"/>
      <c r="C918" s="3"/>
      <c r="D918" s="3"/>
      <c r="E918" s="3"/>
      <c r="M918" s="4"/>
      <c r="S918" s="5"/>
      <c r="T918" s="5"/>
      <c r="U918" s="5"/>
      <c r="V918" s="5"/>
      <c r="W918" s="5"/>
    </row>
    <row r="919" spans="1:23" ht="15.75" customHeight="1" x14ac:dyDescent="0.25">
      <c r="A919" s="3"/>
      <c r="B919" s="3"/>
      <c r="C919" s="3"/>
      <c r="D919" s="3"/>
      <c r="E919" s="3"/>
      <c r="M919" s="4"/>
      <c r="S919" s="5"/>
      <c r="T919" s="5"/>
      <c r="U919" s="5"/>
      <c r="V919" s="5"/>
      <c r="W919" s="5"/>
    </row>
    <row r="920" spans="1:23" ht="15.75" customHeight="1" x14ac:dyDescent="0.25">
      <c r="A920" s="3"/>
      <c r="B920" s="3"/>
      <c r="C920" s="3"/>
      <c r="D920" s="3"/>
      <c r="E920" s="3"/>
      <c r="M920" s="4"/>
      <c r="S920" s="5"/>
      <c r="T920" s="5"/>
      <c r="U920" s="5"/>
      <c r="V920" s="5"/>
      <c r="W920" s="5"/>
    </row>
    <row r="921" spans="1:23" ht="15.75" customHeight="1" x14ac:dyDescent="0.25">
      <c r="A921" s="3"/>
      <c r="B921" s="3"/>
      <c r="C921" s="3"/>
      <c r="D921" s="3"/>
      <c r="E921" s="3"/>
      <c r="M921" s="4"/>
      <c r="S921" s="5"/>
      <c r="T921" s="5"/>
      <c r="U921" s="5"/>
      <c r="V921" s="5"/>
      <c r="W921" s="5"/>
    </row>
    <row r="922" spans="1:23" ht="15.75" customHeight="1" x14ac:dyDescent="0.25">
      <c r="A922" s="3"/>
      <c r="B922" s="3"/>
      <c r="C922" s="3"/>
      <c r="D922" s="3"/>
      <c r="E922" s="3"/>
      <c r="M922" s="4"/>
      <c r="S922" s="5"/>
      <c r="T922" s="5"/>
      <c r="U922" s="5"/>
      <c r="V922" s="5"/>
      <c r="W922" s="5"/>
    </row>
    <row r="923" spans="1:23" ht="15.75" customHeight="1" x14ac:dyDescent="0.25">
      <c r="A923" s="3"/>
      <c r="B923" s="3"/>
      <c r="C923" s="3"/>
      <c r="D923" s="3"/>
      <c r="E923" s="3"/>
      <c r="M923" s="4"/>
      <c r="S923" s="5"/>
      <c r="T923" s="5"/>
      <c r="U923" s="5"/>
      <c r="V923" s="5"/>
      <c r="W923" s="5"/>
    </row>
    <row r="924" spans="1:23" ht="15.75" customHeight="1" x14ac:dyDescent="0.25">
      <c r="A924" s="3"/>
      <c r="B924" s="3"/>
      <c r="C924" s="3"/>
      <c r="D924" s="3"/>
      <c r="E924" s="3"/>
      <c r="M924" s="4"/>
      <c r="S924" s="5"/>
      <c r="T924" s="5"/>
      <c r="U924" s="5"/>
      <c r="V924" s="5"/>
      <c r="W924" s="5"/>
    </row>
    <row r="925" spans="1:23" ht="15.75" customHeight="1" x14ac:dyDescent="0.25">
      <c r="A925" s="3"/>
      <c r="B925" s="3"/>
      <c r="C925" s="3"/>
      <c r="D925" s="3"/>
      <c r="E925" s="3"/>
      <c r="M925" s="4"/>
      <c r="S925" s="5"/>
      <c r="T925" s="5"/>
      <c r="U925" s="5"/>
      <c r="V925" s="5"/>
      <c r="W925" s="5"/>
    </row>
    <row r="926" spans="1:23" ht="15.75" customHeight="1" x14ac:dyDescent="0.25">
      <c r="A926" s="3"/>
      <c r="B926" s="3"/>
      <c r="C926" s="3"/>
      <c r="D926" s="3"/>
      <c r="E926" s="3"/>
      <c r="M926" s="4"/>
      <c r="S926" s="5"/>
      <c r="T926" s="5"/>
      <c r="U926" s="5"/>
      <c r="V926" s="5"/>
      <c r="W926" s="5"/>
    </row>
    <row r="927" spans="1:23" ht="15.75" customHeight="1" x14ac:dyDescent="0.25">
      <c r="A927" s="3"/>
      <c r="B927" s="3"/>
      <c r="C927" s="3"/>
      <c r="D927" s="3"/>
      <c r="E927" s="3"/>
      <c r="M927" s="4"/>
      <c r="S927" s="5"/>
      <c r="T927" s="5"/>
      <c r="U927" s="5"/>
      <c r="V927" s="5"/>
      <c r="W927" s="5"/>
    </row>
    <row r="928" spans="1:23" ht="15.75" customHeight="1" x14ac:dyDescent="0.25">
      <c r="A928" s="3"/>
      <c r="B928" s="3"/>
      <c r="C928" s="3"/>
      <c r="D928" s="3"/>
      <c r="E928" s="3"/>
      <c r="M928" s="4"/>
      <c r="S928" s="5"/>
      <c r="T928" s="5"/>
      <c r="U928" s="5"/>
      <c r="V928" s="5"/>
      <c r="W928" s="5"/>
    </row>
    <row r="929" spans="1:23" ht="15.75" customHeight="1" x14ac:dyDescent="0.25">
      <c r="A929" s="3"/>
      <c r="B929" s="3"/>
      <c r="C929" s="3"/>
      <c r="D929" s="3"/>
      <c r="E929" s="3"/>
      <c r="M929" s="4"/>
      <c r="S929" s="5"/>
      <c r="T929" s="5"/>
      <c r="U929" s="5"/>
      <c r="V929" s="5"/>
      <c r="W929" s="5"/>
    </row>
    <row r="930" spans="1:23" ht="15.75" customHeight="1" x14ac:dyDescent="0.25">
      <c r="A930" s="3"/>
      <c r="B930" s="3"/>
      <c r="C930" s="3"/>
      <c r="D930" s="3"/>
      <c r="E930" s="3"/>
      <c r="M930" s="4"/>
      <c r="S930" s="5"/>
      <c r="T930" s="5"/>
      <c r="U930" s="5"/>
      <c r="V930" s="5"/>
      <c r="W930" s="5"/>
    </row>
    <row r="931" spans="1:23" ht="15.75" customHeight="1" x14ac:dyDescent="0.25">
      <c r="A931" s="3"/>
      <c r="B931" s="3"/>
      <c r="C931" s="3"/>
      <c r="D931" s="3"/>
      <c r="E931" s="3"/>
      <c r="M931" s="4"/>
      <c r="S931" s="5"/>
      <c r="T931" s="5"/>
      <c r="U931" s="5"/>
      <c r="V931" s="5"/>
      <c r="W931" s="5"/>
    </row>
    <row r="932" spans="1:23" ht="15.75" customHeight="1" x14ac:dyDescent="0.25">
      <c r="A932" s="3"/>
      <c r="B932" s="3"/>
      <c r="C932" s="3"/>
      <c r="D932" s="3"/>
      <c r="E932" s="3"/>
      <c r="M932" s="4"/>
      <c r="S932" s="5"/>
      <c r="T932" s="5"/>
      <c r="U932" s="5"/>
      <c r="V932" s="5"/>
      <c r="W932" s="5"/>
    </row>
    <row r="933" spans="1:23" ht="15.75" customHeight="1" x14ac:dyDescent="0.25">
      <c r="A933" s="3"/>
      <c r="B933" s="3"/>
      <c r="C933" s="3"/>
      <c r="D933" s="3"/>
      <c r="E933" s="3"/>
      <c r="M933" s="4"/>
      <c r="S933" s="5"/>
      <c r="T933" s="5"/>
      <c r="U933" s="5"/>
      <c r="V933" s="5"/>
      <c r="W933" s="5"/>
    </row>
    <row r="934" spans="1:23" ht="15.75" customHeight="1" x14ac:dyDescent="0.25">
      <c r="A934" s="3"/>
      <c r="B934" s="3"/>
      <c r="C934" s="3"/>
      <c r="D934" s="3"/>
      <c r="E934" s="3"/>
      <c r="M934" s="4"/>
      <c r="S934" s="5"/>
      <c r="T934" s="5"/>
      <c r="U934" s="5"/>
      <c r="V934" s="5"/>
      <c r="W934" s="5"/>
    </row>
    <row r="935" spans="1:23" ht="15.75" customHeight="1" x14ac:dyDescent="0.25">
      <c r="A935" s="3"/>
      <c r="B935" s="3"/>
      <c r="C935" s="3"/>
      <c r="D935" s="3"/>
      <c r="E935" s="3"/>
      <c r="M935" s="4"/>
      <c r="S935" s="5"/>
      <c r="T935" s="5"/>
      <c r="U935" s="5"/>
      <c r="V935" s="5"/>
      <c r="W935" s="5"/>
    </row>
    <row r="936" spans="1:23" ht="15.75" customHeight="1" x14ac:dyDescent="0.25">
      <c r="A936" s="3"/>
      <c r="B936" s="3"/>
      <c r="C936" s="3"/>
      <c r="D936" s="3"/>
      <c r="E936" s="3"/>
      <c r="M936" s="4"/>
      <c r="S936" s="5"/>
      <c r="T936" s="5"/>
      <c r="U936" s="5"/>
      <c r="V936" s="5"/>
      <c r="W936" s="5"/>
    </row>
    <row r="937" spans="1:23" ht="15.75" customHeight="1" x14ac:dyDescent="0.25">
      <c r="A937" s="3"/>
      <c r="B937" s="3"/>
      <c r="C937" s="3"/>
      <c r="D937" s="3"/>
      <c r="E937" s="3"/>
      <c r="M937" s="4"/>
      <c r="S937" s="5"/>
      <c r="T937" s="5"/>
      <c r="U937" s="5"/>
      <c r="V937" s="5"/>
      <c r="W937" s="5"/>
    </row>
    <row r="938" spans="1:23" ht="15.75" customHeight="1" x14ac:dyDescent="0.25">
      <c r="A938" s="3"/>
      <c r="B938" s="3"/>
      <c r="C938" s="3"/>
      <c r="D938" s="3"/>
      <c r="E938" s="3"/>
      <c r="M938" s="4"/>
      <c r="S938" s="5"/>
      <c r="T938" s="5"/>
      <c r="U938" s="5"/>
      <c r="V938" s="5"/>
      <c r="W938" s="5"/>
    </row>
    <row r="939" spans="1:23" ht="15.75" customHeight="1" x14ac:dyDescent="0.25">
      <c r="A939" s="3"/>
      <c r="B939" s="3"/>
      <c r="C939" s="3"/>
      <c r="D939" s="3"/>
      <c r="E939" s="3"/>
      <c r="M939" s="4"/>
      <c r="S939" s="5"/>
      <c r="T939" s="5"/>
      <c r="U939" s="5"/>
      <c r="V939" s="5"/>
      <c r="W939" s="5"/>
    </row>
    <row r="940" spans="1:23" ht="15.75" customHeight="1" x14ac:dyDescent="0.25">
      <c r="A940" s="3"/>
      <c r="B940" s="3"/>
      <c r="C940" s="3"/>
      <c r="D940" s="3"/>
      <c r="E940" s="3"/>
      <c r="M940" s="4"/>
      <c r="S940" s="5"/>
      <c r="T940" s="5"/>
      <c r="U940" s="5"/>
      <c r="V940" s="5"/>
      <c r="W940" s="5"/>
    </row>
    <row r="941" spans="1:23" ht="15.75" customHeight="1" x14ac:dyDescent="0.25">
      <c r="A941" s="3"/>
      <c r="B941" s="3"/>
      <c r="C941" s="3"/>
      <c r="D941" s="3"/>
      <c r="E941" s="3"/>
      <c r="M941" s="4"/>
      <c r="S941" s="5"/>
      <c r="T941" s="5"/>
      <c r="U941" s="5"/>
      <c r="V941" s="5"/>
      <c r="W941" s="5"/>
    </row>
    <row r="942" spans="1:23" ht="15.75" customHeight="1" x14ac:dyDescent="0.25">
      <c r="A942" s="3"/>
      <c r="B942" s="3"/>
      <c r="C942" s="3"/>
      <c r="D942" s="3"/>
      <c r="E942" s="3"/>
      <c r="M942" s="4"/>
      <c r="S942" s="5"/>
      <c r="T942" s="5"/>
      <c r="U942" s="5"/>
      <c r="V942" s="5"/>
      <c r="W942" s="5"/>
    </row>
    <row r="943" spans="1:23" ht="15.75" customHeight="1" x14ac:dyDescent="0.25">
      <c r="A943" s="3"/>
      <c r="B943" s="3"/>
      <c r="C943" s="3"/>
      <c r="D943" s="3"/>
      <c r="E943" s="3"/>
      <c r="M943" s="4"/>
      <c r="S943" s="5"/>
      <c r="T943" s="5"/>
      <c r="U943" s="5"/>
      <c r="V943" s="5"/>
      <c r="W943" s="5"/>
    </row>
    <row r="944" spans="1:23" ht="15.75" customHeight="1" x14ac:dyDescent="0.25">
      <c r="A944" s="3"/>
      <c r="B944" s="3"/>
      <c r="C944" s="3"/>
      <c r="D944" s="3"/>
      <c r="E944" s="3"/>
      <c r="M944" s="4"/>
      <c r="S944" s="5"/>
      <c r="T944" s="5"/>
      <c r="U944" s="5"/>
      <c r="V944" s="5"/>
      <c r="W944" s="5"/>
    </row>
    <row r="945" spans="1:23" ht="15.75" customHeight="1" x14ac:dyDescent="0.25">
      <c r="A945" s="3"/>
      <c r="B945" s="3"/>
      <c r="C945" s="3"/>
      <c r="D945" s="3"/>
      <c r="E945" s="3"/>
      <c r="M945" s="4"/>
      <c r="S945" s="5"/>
      <c r="T945" s="5"/>
      <c r="U945" s="5"/>
      <c r="V945" s="5"/>
      <c r="W945" s="5"/>
    </row>
    <row r="946" spans="1:23" ht="15.75" customHeight="1" x14ac:dyDescent="0.25">
      <c r="A946" s="3"/>
      <c r="B946" s="3"/>
      <c r="C946" s="3"/>
      <c r="D946" s="3"/>
      <c r="E946" s="3"/>
      <c r="M946" s="4"/>
      <c r="S946" s="5"/>
      <c r="T946" s="5"/>
      <c r="U946" s="5"/>
      <c r="V946" s="5"/>
      <c r="W946" s="5"/>
    </row>
    <row r="947" spans="1:23" ht="15.75" customHeight="1" x14ac:dyDescent="0.25">
      <c r="A947" s="3"/>
      <c r="B947" s="3"/>
      <c r="C947" s="3"/>
      <c r="D947" s="3"/>
      <c r="E947" s="3"/>
      <c r="M947" s="4"/>
      <c r="S947" s="5"/>
      <c r="T947" s="5"/>
      <c r="U947" s="5"/>
      <c r="V947" s="5"/>
      <c r="W947" s="5"/>
    </row>
    <row r="948" spans="1:23" ht="15.75" customHeight="1" x14ac:dyDescent="0.25">
      <c r="A948" s="3"/>
      <c r="B948" s="3"/>
      <c r="C948" s="3"/>
      <c r="D948" s="3"/>
      <c r="E948" s="3"/>
      <c r="M948" s="4"/>
      <c r="S948" s="5"/>
      <c r="T948" s="5"/>
      <c r="U948" s="5"/>
      <c r="V948" s="5"/>
      <c r="W948" s="5"/>
    </row>
    <row r="949" spans="1:23" ht="15.75" customHeight="1" x14ac:dyDescent="0.25">
      <c r="A949" s="3"/>
      <c r="B949" s="3"/>
      <c r="C949" s="3"/>
      <c r="D949" s="3"/>
      <c r="E949" s="3"/>
      <c r="M949" s="4"/>
      <c r="S949" s="5"/>
      <c r="T949" s="5"/>
      <c r="U949" s="5"/>
      <c r="V949" s="5"/>
      <c r="W949" s="5"/>
    </row>
    <row r="950" spans="1:23" ht="15.75" customHeight="1" x14ac:dyDescent="0.25">
      <c r="A950" s="3"/>
      <c r="B950" s="3"/>
      <c r="C950" s="3"/>
      <c r="D950" s="3"/>
      <c r="E950" s="3"/>
      <c r="M950" s="4"/>
      <c r="S950" s="5"/>
      <c r="T950" s="5"/>
      <c r="U950" s="5"/>
      <c r="V950" s="5"/>
      <c r="W950" s="5"/>
    </row>
    <row r="951" spans="1:23" ht="15.75" customHeight="1" x14ac:dyDescent="0.25">
      <c r="A951" s="3"/>
      <c r="B951" s="3"/>
      <c r="C951" s="3"/>
      <c r="D951" s="3"/>
      <c r="E951" s="3"/>
      <c r="M951" s="4"/>
      <c r="S951" s="5"/>
      <c r="T951" s="5"/>
      <c r="U951" s="5"/>
      <c r="V951" s="5"/>
      <c r="W951" s="5"/>
    </row>
    <row r="952" spans="1:23" ht="15.75" customHeight="1" x14ac:dyDescent="0.25">
      <c r="A952" s="3"/>
      <c r="B952" s="3"/>
      <c r="C952" s="3"/>
      <c r="D952" s="3"/>
      <c r="E952" s="3"/>
      <c r="M952" s="4"/>
      <c r="S952" s="5"/>
      <c r="T952" s="5"/>
      <c r="U952" s="5"/>
      <c r="V952" s="5"/>
      <c r="W952" s="5"/>
    </row>
    <row r="953" spans="1:23" ht="15.75" customHeight="1" x14ac:dyDescent="0.25">
      <c r="A953" s="3"/>
      <c r="B953" s="3"/>
      <c r="C953" s="3"/>
      <c r="D953" s="3"/>
      <c r="E953" s="3"/>
      <c r="M953" s="4"/>
      <c r="S953" s="5"/>
      <c r="T953" s="5"/>
      <c r="U953" s="5"/>
      <c r="V953" s="5"/>
      <c r="W953" s="5"/>
    </row>
    <row r="954" spans="1:23" ht="15.75" customHeight="1" x14ac:dyDescent="0.25">
      <c r="A954" s="3"/>
      <c r="B954" s="3"/>
      <c r="C954" s="3"/>
      <c r="D954" s="3"/>
      <c r="E954" s="3"/>
      <c r="M954" s="4"/>
      <c r="S954" s="5"/>
      <c r="T954" s="5"/>
      <c r="U954" s="5"/>
      <c r="V954" s="5"/>
      <c r="W954" s="5"/>
    </row>
    <row r="955" spans="1:23" ht="15.75" customHeight="1" x14ac:dyDescent="0.25">
      <c r="A955" s="3"/>
      <c r="B955" s="3"/>
      <c r="C955" s="3"/>
      <c r="D955" s="3"/>
      <c r="E955" s="3"/>
      <c r="M955" s="4"/>
      <c r="S955" s="5"/>
      <c r="T955" s="5"/>
      <c r="U955" s="5"/>
      <c r="V955" s="5"/>
      <c r="W955" s="5"/>
    </row>
    <row r="956" spans="1:23" ht="15.75" customHeight="1" x14ac:dyDescent="0.25">
      <c r="A956" s="3"/>
      <c r="B956" s="3"/>
      <c r="C956" s="3"/>
      <c r="D956" s="3"/>
      <c r="E956" s="3"/>
      <c r="M956" s="4"/>
      <c r="S956" s="5"/>
      <c r="T956" s="5"/>
      <c r="U956" s="5"/>
      <c r="V956" s="5"/>
      <c r="W956" s="5"/>
    </row>
    <row r="957" spans="1:23" ht="15.75" customHeight="1" x14ac:dyDescent="0.25">
      <c r="A957" s="3"/>
      <c r="B957" s="3"/>
      <c r="C957" s="3"/>
      <c r="D957" s="3"/>
      <c r="E957" s="3"/>
      <c r="M957" s="4"/>
      <c r="S957" s="5"/>
      <c r="T957" s="5"/>
      <c r="U957" s="5"/>
      <c r="V957" s="5"/>
      <c r="W957" s="5"/>
    </row>
    <row r="958" spans="1:23" ht="15.75" customHeight="1" x14ac:dyDescent="0.25">
      <c r="A958" s="3"/>
      <c r="B958" s="3"/>
      <c r="C958" s="3"/>
      <c r="D958" s="3"/>
      <c r="E958" s="3"/>
      <c r="M958" s="4"/>
      <c r="S958" s="5"/>
      <c r="T958" s="5"/>
      <c r="U958" s="5"/>
      <c r="V958" s="5"/>
      <c r="W958" s="5"/>
    </row>
    <row r="959" spans="1:23" ht="15.75" customHeight="1" x14ac:dyDescent="0.25">
      <c r="A959" s="3"/>
      <c r="B959" s="3"/>
      <c r="C959" s="3"/>
      <c r="D959" s="3"/>
      <c r="E959" s="3"/>
      <c r="M959" s="4"/>
      <c r="S959" s="5"/>
      <c r="T959" s="5"/>
      <c r="U959" s="5"/>
      <c r="V959" s="5"/>
      <c r="W959" s="5"/>
    </row>
    <row r="960" spans="1:23" ht="15.75" customHeight="1" x14ac:dyDescent="0.25">
      <c r="A960" s="3"/>
      <c r="B960" s="3"/>
      <c r="C960" s="3"/>
      <c r="D960" s="3"/>
      <c r="E960" s="3"/>
      <c r="M960" s="4"/>
      <c r="S960" s="5"/>
      <c r="T960" s="5"/>
      <c r="U960" s="5"/>
      <c r="V960" s="5"/>
      <c r="W960" s="5"/>
    </row>
    <row r="961" spans="1:23" ht="15.75" customHeight="1" x14ac:dyDescent="0.25">
      <c r="A961" s="3"/>
      <c r="B961" s="3"/>
      <c r="C961" s="3"/>
      <c r="D961" s="3"/>
      <c r="E961" s="3"/>
      <c r="M961" s="4"/>
      <c r="S961" s="5"/>
      <c r="T961" s="5"/>
      <c r="U961" s="5"/>
      <c r="V961" s="5"/>
      <c r="W961" s="5"/>
    </row>
    <row r="962" spans="1:23" ht="15.75" customHeight="1" x14ac:dyDescent="0.25">
      <c r="A962" s="3"/>
      <c r="B962" s="3"/>
      <c r="C962" s="3"/>
      <c r="D962" s="3"/>
      <c r="E962" s="3"/>
      <c r="M962" s="4"/>
      <c r="S962" s="5"/>
      <c r="T962" s="5"/>
      <c r="U962" s="5"/>
      <c r="V962" s="5"/>
      <c r="W962" s="5"/>
    </row>
    <row r="963" spans="1:23" ht="15.75" customHeight="1" x14ac:dyDescent="0.25">
      <c r="A963" s="3"/>
      <c r="B963" s="3"/>
      <c r="C963" s="3"/>
      <c r="D963" s="3"/>
      <c r="E963" s="3"/>
      <c r="M963" s="4"/>
      <c r="S963" s="5"/>
      <c r="T963" s="5"/>
      <c r="U963" s="5"/>
      <c r="V963" s="5"/>
      <c r="W963" s="5"/>
    </row>
    <row r="964" spans="1:23" ht="15.75" customHeight="1" x14ac:dyDescent="0.25">
      <c r="A964" s="3"/>
      <c r="B964" s="3"/>
      <c r="C964" s="3"/>
      <c r="D964" s="3"/>
      <c r="E964" s="3"/>
      <c r="M964" s="4"/>
      <c r="S964" s="5"/>
      <c r="T964" s="5"/>
      <c r="U964" s="5"/>
      <c r="V964" s="5"/>
      <c r="W964" s="5"/>
    </row>
    <row r="965" spans="1:23" ht="15.75" customHeight="1" x14ac:dyDescent="0.25">
      <c r="A965" s="3"/>
      <c r="B965" s="3"/>
      <c r="C965" s="3"/>
      <c r="D965" s="3"/>
      <c r="E965" s="3"/>
      <c r="M965" s="4"/>
      <c r="S965" s="5"/>
      <c r="T965" s="5"/>
      <c r="U965" s="5"/>
      <c r="V965" s="5"/>
      <c r="W965" s="5"/>
    </row>
    <row r="966" spans="1:23" ht="15.75" customHeight="1" x14ac:dyDescent="0.25">
      <c r="A966" s="3"/>
      <c r="B966" s="3"/>
      <c r="C966" s="3"/>
      <c r="D966" s="3"/>
      <c r="E966" s="3"/>
      <c r="M966" s="4"/>
      <c r="S966" s="5"/>
      <c r="T966" s="5"/>
      <c r="U966" s="5"/>
      <c r="V966" s="5"/>
      <c r="W966" s="5"/>
    </row>
    <row r="967" spans="1:23" ht="15.75" customHeight="1" x14ac:dyDescent="0.25">
      <c r="A967" s="3"/>
      <c r="B967" s="3"/>
      <c r="C967" s="3"/>
      <c r="D967" s="3"/>
      <c r="E967" s="3"/>
      <c r="M967" s="4"/>
      <c r="S967" s="5"/>
      <c r="T967" s="5"/>
      <c r="U967" s="5"/>
      <c r="V967" s="5"/>
      <c r="W967" s="5"/>
    </row>
    <row r="968" spans="1:23" ht="15.75" customHeight="1" x14ac:dyDescent="0.25">
      <c r="A968" s="3"/>
      <c r="B968" s="3"/>
      <c r="C968" s="3"/>
      <c r="D968" s="3"/>
      <c r="E968" s="3"/>
      <c r="M968" s="4"/>
      <c r="S968" s="5"/>
      <c r="T968" s="5"/>
      <c r="U968" s="5"/>
      <c r="V968" s="5"/>
      <c r="W968" s="5"/>
    </row>
    <row r="969" spans="1:23" ht="15.75" customHeight="1" x14ac:dyDescent="0.25">
      <c r="A969" s="3"/>
      <c r="B969" s="3"/>
      <c r="C969" s="3"/>
      <c r="D969" s="3"/>
      <c r="E969" s="3"/>
      <c r="M969" s="4"/>
      <c r="S969" s="5"/>
      <c r="T969" s="5"/>
      <c r="U969" s="5"/>
      <c r="V969" s="5"/>
      <c r="W969" s="5"/>
    </row>
    <row r="970" spans="1:23" ht="15.75" customHeight="1" x14ac:dyDescent="0.25">
      <c r="A970" s="3"/>
      <c r="B970" s="3"/>
      <c r="C970" s="3"/>
      <c r="D970" s="3"/>
      <c r="E970" s="3"/>
      <c r="M970" s="4"/>
      <c r="S970" s="5"/>
      <c r="T970" s="5"/>
      <c r="U970" s="5"/>
      <c r="V970" s="5"/>
      <c r="W970" s="5"/>
    </row>
    <row r="971" spans="1:23" ht="15.75" customHeight="1" x14ac:dyDescent="0.25">
      <c r="A971" s="3"/>
      <c r="B971" s="3"/>
      <c r="C971" s="3"/>
      <c r="D971" s="3"/>
      <c r="E971" s="3"/>
      <c r="M971" s="4"/>
      <c r="S971" s="5"/>
      <c r="T971" s="5"/>
      <c r="U971" s="5"/>
      <c r="V971" s="5"/>
      <c r="W971" s="5"/>
    </row>
    <row r="972" spans="1:23" ht="15.75" customHeight="1" x14ac:dyDescent="0.25">
      <c r="A972" s="3"/>
      <c r="B972" s="3"/>
      <c r="C972" s="3"/>
      <c r="D972" s="3"/>
      <c r="E972" s="3"/>
      <c r="M972" s="4"/>
      <c r="S972" s="5"/>
      <c r="T972" s="5"/>
      <c r="U972" s="5"/>
      <c r="V972" s="5"/>
      <c r="W972" s="5"/>
    </row>
    <row r="973" spans="1:23" ht="15.75" customHeight="1" x14ac:dyDescent="0.25">
      <c r="A973" s="3"/>
      <c r="B973" s="3"/>
      <c r="C973" s="3"/>
      <c r="D973" s="3"/>
      <c r="E973" s="3"/>
      <c r="M973" s="4"/>
      <c r="S973" s="5"/>
      <c r="T973" s="5"/>
      <c r="U973" s="5"/>
      <c r="V973" s="5"/>
      <c r="W973" s="5"/>
    </row>
    <row r="974" spans="1:23" ht="15.75" customHeight="1" x14ac:dyDescent="0.25">
      <c r="A974" s="3"/>
      <c r="B974" s="3"/>
      <c r="C974" s="3"/>
      <c r="D974" s="3"/>
      <c r="E974" s="3"/>
      <c r="M974" s="4"/>
      <c r="S974" s="5"/>
      <c r="T974" s="5"/>
      <c r="U974" s="5"/>
      <c r="V974" s="5"/>
      <c r="W974" s="5"/>
    </row>
    <row r="975" spans="1:23" ht="15.75" customHeight="1" x14ac:dyDescent="0.25">
      <c r="A975" s="3"/>
      <c r="B975" s="3"/>
      <c r="C975" s="3"/>
      <c r="D975" s="3"/>
      <c r="E975" s="3"/>
      <c r="M975" s="4"/>
      <c r="S975" s="5"/>
      <c r="T975" s="5"/>
      <c r="U975" s="5"/>
      <c r="V975" s="5"/>
      <c r="W975" s="5"/>
    </row>
    <row r="976" spans="1:23" ht="15.75" customHeight="1" x14ac:dyDescent="0.25">
      <c r="A976" s="3"/>
      <c r="B976" s="3"/>
      <c r="C976" s="3"/>
      <c r="D976" s="3"/>
      <c r="E976" s="3"/>
      <c r="M976" s="4"/>
      <c r="S976" s="5"/>
      <c r="T976" s="5"/>
      <c r="U976" s="5"/>
      <c r="V976" s="5"/>
      <c r="W976" s="5"/>
    </row>
    <row r="977" spans="1:23" ht="15.75" customHeight="1" x14ac:dyDescent="0.25">
      <c r="A977" s="3"/>
      <c r="B977" s="3"/>
      <c r="C977" s="3"/>
      <c r="D977" s="3"/>
      <c r="E977" s="3"/>
      <c r="M977" s="4"/>
      <c r="S977" s="5"/>
      <c r="T977" s="5"/>
      <c r="U977" s="5"/>
      <c r="V977" s="5"/>
      <c r="W977" s="5"/>
    </row>
    <row r="978" spans="1:23" ht="15.75" customHeight="1" x14ac:dyDescent="0.25">
      <c r="A978" s="3"/>
      <c r="B978" s="3"/>
      <c r="C978" s="3"/>
      <c r="D978" s="3"/>
      <c r="E978" s="3"/>
      <c r="M978" s="4"/>
      <c r="S978" s="5"/>
      <c r="T978" s="5"/>
      <c r="U978" s="5"/>
      <c r="V978" s="5"/>
      <c r="W978" s="5"/>
    </row>
    <row r="979" spans="1:23" ht="15.75" customHeight="1" x14ac:dyDescent="0.25">
      <c r="A979" s="3"/>
      <c r="B979" s="3"/>
      <c r="C979" s="3"/>
      <c r="D979" s="3"/>
      <c r="E979" s="3"/>
      <c r="M979" s="4"/>
      <c r="S979" s="5"/>
      <c r="T979" s="5"/>
      <c r="U979" s="5"/>
      <c r="V979" s="5"/>
      <c r="W979" s="5"/>
    </row>
    <row r="980" spans="1:23" ht="15.75" customHeight="1" x14ac:dyDescent="0.25">
      <c r="A980" s="3"/>
      <c r="B980" s="3"/>
      <c r="C980" s="3"/>
      <c r="D980" s="3"/>
      <c r="E980" s="3"/>
      <c r="M980" s="4"/>
      <c r="S980" s="5"/>
      <c r="T980" s="5"/>
      <c r="U980" s="5"/>
      <c r="V980" s="5"/>
      <c r="W980" s="5"/>
    </row>
    <row r="981" spans="1:23" ht="15.75" customHeight="1" x14ac:dyDescent="0.25">
      <c r="A981" s="3"/>
      <c r="B981" s="3"/>
      <c r="C981" s="3"/>
      <c r="D981" s="3"/>
      <c r="E981" s="3"/>
      <c r="M981" s="4"/>
      <c r="S981" s="5"/>
      <c r="T981" s="5"/>
      <c r="U981" s="5"/>
      <c r="V981" s="5"/>
      <c r="W981" s="5"/>
    </row>
    <row r="982" spans="1:23" ht="15.75" customHeight="1" x14ac:dyDescent="0.25">
      <c r="A982" s="3"/>
      <c r="B982" s="3"/>
      <c r="C982" s="3"/>
      <c r="D982" s="3"/>
      <c r="E982" s="3"/>
      <c r="M982" s="4"/>
      <c r="S982" s="5"/>
      <c r="T982" s="5"/>
      <c r="U982" s="5"/>
      <c r="V982" s="5"/>
      <c r="W982" s="5"/>
    </row>
    <row r="983" spans="1:23" ht="15.75" customHeight="1" x14ac:dyDescent="0.25">
      <c r="A983" s="3"/>
      <c r="B983" s="3"/>
      <c r="C983" s="3"/>
      <c r="D983" s="3"/>
      <c r="E983" s="3"/>
      <c r="M983" s="4"/>
      <c r="S983" s="5"/>
      <c r="T983" s="5"/>
      <c r="U983" s="5"/>
      <c r="V983" s="5"/>
      <c r="W983" s="5"/>
    </row>
    <row r="984" spans="1:23" ht="15.75" customHeight="1" x14ac:dyDescent="0.25">
      <c r="A984" s="3"/>
      <c r="B984" s="3"/>
      <c r="C984" s="3"/>
      <c r="D984" s="3"/>
      <c r="E984" s="3"/>
      <c r="M984" s="4"/>
      <c r="S984" s="5"/>
      <c r="T984" s="5"/>
      <c r="U984" s="5"/>
      <c r="V984" s="5"/>
      <c r="W984" s="5"/>
    </row>
    <row r="985" spans="1:23" ht="15.75" customHeight="1" x14ac:dyDescent="0.25">
      <c r="A985" s="3"/>
      <c r="B985" s="3"/>
      <c r="C985" s="3"/>
      <c r="D985" s="3"/>
      <c r="E985" s="3"/>
      <c r="M985" s="4"/>
      <c r="S985" s="5"/>
      <c r="T985" s="5"/>
      <c r="U985" s="5"/>
      <c r="V985" s="5"/>
      <c r="W985" s="5"/>
    </row>
    <row r="986" spans="1:23" ht="15.75" customHeight="1" x14ac:dyDescent="0.25">
      <c r="A986" s="3"/>
      <c r="B986" s="3"/>
      <c r="C986" s="3"/>
      <c r="D986" s="3"/>
      <c r="E986" s="3"/>
      <c r="M986" s="4"/>
      <c r="S986" s="5"/>
      <c r="T986" s="5"/>
      <c r="U986" s="5"/>
      <c r="V986" s="5"/>
      <c r="W986" s="5"/>
    </row>
    <row r="987" spans="1:23" ht="15.75" customHeight="1" x14ac:dyDescent="0.25">
      <c r="A987" s="3"/>
      <c r="B987" s="3"/>
      <c r="C987" s="3"/>
      <c r="D987" s="3"/>
      <c r="E987" s="3"/>
      <c r="M987" s="4"/>
      <c r="S987" s="5"/>
      <c r="T987" s="5"/>
      <c r="U987" s="5"/>
      <c r="V987" s="5"/>
      <c r="W987" s="5"/>
    </row>
    <row r="988" spans="1:23" ht="15.75" customHeight="1" x14ac:dyDescent="0.25">
      <c r="A988" s="3"/>
      <c r="B988" s="3"/>
      <c r="C988" s="3"/>
      <c r="D988" s="3"/>
      <c r="E988" s="3"/>
      <c r="M988" s="4"/>
      <c r="S988" s="5"/>
      <c r="T988" s="5"/>
      <c r="U988" s="5"/>
      <c r="V988" s="5"/>
      <c r="W988" s="5"/>
    </row>
    <row r="989" spans="1:23" ht="15.75" customHeight="1" x14ac:dyDescent="0.25">
      <c r="A989" s="3"/>
      <c r="B989" s="3"/>
      <c r="C989" s="3"/>
      <c r="D989" s="3"/>
      <c r="E989" s="3"/>
      <c r="M989" s="4"/>
      <c r="S989" s="5"/>
      <c r="T989" s="5"/>
      <c r="U989" s="5"/>
      <c r="V989" s="5"/>
      <c r="W989" s="5"/>
    </row>
    <row r="990" spans="1:23" ht="15.75" customHeight="1" x14ac:dyDescent="0.25">
      <c r="A990" s="3"/>
      <c r="B990" s="3"/>
      <c r="C990" s="3"/>
      <c r="D990" s="3"/>
      <c r="E990" s="3"/>
      <c r="M990" s="4"/>
      <c r="S990" s="5"/>
      <c r="T990" s="5"/>
      <c r="U990" s="5"/>
      <c r="V990" s="5"/>
      <c r="W990" s="5"/>
    </row>
    <row r="991" spans="1:23" ht="15.75" customHeight="1" x14ac:dyDescent="0.25">
      <c r="A991" s="3"/>
      <c r="B991" s="3"/>
      <c r="C991" s="3"/>
      <c r="D991" s="3"/>
      <c r="E991" s="3"/>
      <c r="M991" s="4"/>
      <c r="S991" s="5"/>
      <c r="T991" s="5"/>
      <c r="U991" s="5"/>
      <c r="V991" s="5"/>
      <c r="W991" s="5"/>
    </row>
  </sheetData>
  <autoFilter ref="B9:R134" xr:uid="{00000000-0009-0000-0000-000000000000}"/>
  <mergeCells count="15">
    <mergeCell ref="P8:R8"/>
    <mergeCell ref="C111:G111"/>
    <mergeCell ref="H111:K111"/>
    <mergeCell ref="L111:O111"/>
    <mergeCell ref="P111:R111"/>
    <mergeCell ref="F63:F64"/>
    <mergeCell ref="C62:C64"/>
    <mergeCell ref="D62:D64"/>
    <mergeCell ref="E62:E64"/>
    <mergeCell ref="C51:C52"/>
    <mergeCell ref="D51:D52"/>
    <mergeCell ref="E51:E52"/>
    <mergeCell ref="C8:G8"/>
    <mergeCell ref="H8:K8"/>
    <mergeCell ref="L8:O8"/>
  </mergeCells>
  <conditionalFormatting sqref="M10:M23 M26:M31 M33:M36 M38:M41 M43:M54 M57 M59">
    <cfRule type="cellIs" dxfId="17" priority="8" operator="lessThan">
      <formula>#REF!</formula>
    </cfRule>
  </conditionalFormatting>
  <conditionalFormatting sqref="M61 M63:M65">
    <cfRule type="cellIs" dxfId="16" priority="9" operator="lessThan">
      <formula>#REF!</formula>
    </cfRule>
  </conditionalFormatting>
  <conditionalFormatting sqref="M67:M78">
    <cfRule type="cellIs" dxfId="15" priority="11" operator="lessThan">
      <formula>#REF!</formula>
    </cfRule>
  </conditionalFormatting>
  <conditionalFormatting sqref="M80:M88">
    <cfRule type="cellIs" dxfId="14" priority="12" operator="lessThan">
      <formula>#REF!</formula>
    </cfRule>
  </conditionalFormatting>
  <conditionalFormatting sqref="M90">
    <cfRule type="cellIs" dxfId="13" priority="13" operator="lessThan">
      <formula>#REF!</formula>
    </cfRule>
  </conditionalFormatting>
  <conditionalFormatting sqref="M92">
    <cfRule type="cellIs" dxfId="12" priority="14" operator="lessThan">
      <formula>#REF!</formula>
    </cfRule>
  </conditionalFormatting>
  <conditionalFormatting sqref="M94:M101">
    <cfRule type="cellIs" dxfId="11" priority="15" operator="lessThan">
      <formula>#REF!</formula>
    </cfRule>
  </conditionalFormatting>
  <conditionalFormatting sqref="M103:M107">
    <cfRule type="cellIs" dxfId="10" priority="16" operator="lessThan">
      <formula>#REF!</formula>
    </cfRule>
  </conditionalFormatting>
  <conditionalFormatting sqref="M109:M110">
    <cfRule type="cellIs" dxfId="9" priority="17" operator="lessThan">
      <formula>#REF!</formula>
    </cfRule>
  </conditionalFormatting>
  <conditionalFormatting sqref="O91:P91 R91">
    <cfRule type="cellIs" dxfId="8" priority="18" operator="lessThan">
      <formula>#REF!</formula>
    </cfRule>
  </conditionalFormatting>
  <conditionalFormatting sqref="P114:P115">
    <cfRule type="cellIs" dxfId="7" priority="19" operator="lessThan">
      <formula>#REF!</formula>
    </cfRule>
  </conditionalFormatting>
  <conditionalFormatting sqref="P117:P120">
    <cfRule type="cellIs" dxfId="6" priority="20" operator="lessThan">
      <formula>#REF!</formula>
    </cfRule>
  </conditionalFormatting>
  <conditionalFormatting sqref="P135:P143">
    <cfRule type="cellIs" dxfId="5" priority="1" operator="lessThan">
      <formula>#REF!</formula>
    </cfRule>
  </conditionalFormatting>
  <conditionalFormatting sqref="R94:R95">
    <cfRule type="cellIs" dxfId="4" priority="21" operator="lessThan">
      <formula>#REF!</formula>
    </cfRule>
  </conditionalFormatting>
  <conditionalFormatting sqref="R97">
    <cfRule type="cellIs" dxfId="3" priority="22" operator="lessThan">
      <formula>#REF!</formula>
    </cfRule>
  </conditionalFormatting>
  <conditionalFormatting sqref="R103">
    <cfRule type="cellIs" dxfId="2" priority="23" operator="lessThan">
      <formula>#REF!</formula>
    </cfRule>
  </conditionalFormatting>
  <conditionalFormatting sqref="S93:T93">
    <cfRule type="cellIs" dxfId="1" priority="24" operator="lessThan">
      <formula>#REF!</formula>
    </cfRule>
  </conditionalFormatting>
  <pageMargins left="0.511811024" right="0.511811024" top="0.78740157500000008" bottom="0.7874015750000000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3"/>
  <sheetViews>
    <sheetView showGridLines="0" tabSelected="1" zoomScale="86" zoomScaleNormal="86" workbookViewId="0">
      <pane xSplit="1" ySplit="8" topLeftCell="B9" activePane="bottomRight" state="frozen"/>
      <selection activeCell="N19" sqref="N19"/>
      <selection pane="topRight"/>
      <selection pane="bottomLeft"/>
      <selection pane="bottomRight" activeCell="B1" sqref="B1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42.710937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20.8554687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4" width="9.140625" customWidth="1"/>
    <col min="25" max="25" width="18.85546875" customWidth="1"/>
    <col min="26" max="26" width="8.7109375" customWidth="1"/>
  </cols>
  <sheetData>
    <row r="1" spans="1:26" x14ac:dyDescent="0.25">
      <c r="A1" s="3"/>
      <c r="B1" s="3"/>
      <c r="C1" s="3"/>
      <c r="D1" s="3"/>
      <c r="E1" s="3"/>
      <c r="F1" s="149"/>
      <c r="G1" s="149"/>
      <c r="H1" s="150"/>
      <c r="N1" s="150"/>
      <c r="P1" s="4"/>
      <c r="Q1" s="150"/>
      <c r="R1" s="150"/>
      <c r="S1" s="150"/>
      <c r="U1" s="150"/>
      <c r="V1" s="5"/>
      <c r="W1" s="5"/>
      <c r="X1" s="5"/>
      <c r="Y1" s="5"/>
    </row>
    <row r="2" spans="1:26" ht="15.75" x14ac:dyDescent="0.25">
      <c r="B2" s="6"/>
      <c r="C2" s="6"/>
      <c r="D2" s="6"/>
      <c r="E2" s="6"/>
      <c r="F2" s="8"/>
      <c r="G2" s="8"/>
      <c r="H2" s="151"/>
      <c r="I2" s="152"/>
      <c r="J2" s="8"/>
      <c r="K2" s="8"/>
      <c r="L2" s="8"/>
      <c r="M2" s="8"/>
      <c r="N2" s="152"/>
      <c r="O2" s="9"/>
      <c r="P2" s="10"/>
      <c r="Q2" s="152"/>
      <c r="R2" s="152"/>
      <c r="S2" s="152"/>
      <c r="T2" s="8"/>
      <c r="U2" s="152"/>
      <c r="V2" s="11"/>
      <c r="W2" s="11"/>
      <c r="X2" s="11"/>
      <c r="Y2" s="11"/>
      <c r="Z2" s="8"/>
    </row>
    <row r="3" spans="1:26" x14ac:dyDescent="0.25">
      <c r="A3" s="3"/>
      <c r="B3" s="3"/>
      <c r="C3" s="3"/>
      <c r="D3" s="3"/>
      <c r="E3" s="3"/>
      <c r="F3" s="149"/>
      <c r="G3" s="149"/>
      <c r="H3" s="150"/>
      <c r="I3" s="150"/>
      <c r="N3" s="150"/>
      <c r="P3" s="153"/>
      <c r="Q3" s="150"/>
      <c r="R3" s="150"/>
      <c r="S3" s="150"/>
      <c r="U3" s="150"/>
      <c r="V3" s="5"/>
      <c r="W3" s="5"/>
      <c r="X3" s="5"/>
      <c r="Y3" s="5"/>
    </row>
    <row r="4" spans="1:26" x14ac:dyDescent="0.25">
      <c r="A4" s="3"/>
      <c r="B4" s="3"/>
      <c r="C4" s="3"/>
      <c r="D4" s="3"/>
      <c r="E4" s="3"/>
      <c r="F4" s="149"/>
      <c r="G4" s="149"/>
      <c r="H4" s="154"/>
      <c r="N4" s="150"/>
      <c r="P4" s="153"/>
      <c r="Q4" s="150"/>
      <c r="R4" s="150"/>
      <c r="S4" s="150"/>
      <c r="U4" s="150"/>
      <c r="V4" s="5"/>
      <c r="W4" s="5"/>
      <c r="X4" s="5"/>
      <c r="Y4" s="5"/>
    </row>
    <row r="5" spans="1:26" ht="31.5" customHeight="1" x14ac:dyDescent="0.25">
      <c r="A5" s="3"/>
      <c r="B5" s="3"/>
      <c r="C5" s="3"/>
      <c r="D5" s="3"/>
      <c r="E5" s="3"/>
      <c r="F5" s="149"/>
      <c r="G5" s="149"/>
      <c r="H5" s="154"/>
      <c r="I5" s="154"/>
      <c r="P5" s="4"/>
      <c r="Q5" s="150"/>
      <c r="R5" s="150"/>
      <c r="S5" s="154"/>
      <c r="V5" s="5"/>
      <c r="W5" s="5"/>
      <c r="X5" s="5"/>
      <c r="Y5" s="5"/>
    </row>
    <row r="6" spans="1:26" ht="4.5" customHeight="1" x14ac:dyDescent="0.25">
      <c r="A6" s="3"/>
      <c r="B6" s="3"/>
      <c r="C6" s="3"/>
      <c r="D6" s="3"/>
      <c r="E6" s="3"/>
      <c r="F6" s="149"/>
      <c r="G6" s="149"/>
      <c r="P6" s="4"/>
      <c r="V6" s="5"/>
      <c r="W6" s="5"/>
      <c r="X6" s="5"/>
      <c r="Y6" s="5"/>
    </row>
    <row r="7" spans="1:26" ht="26.25" x14ac:dyDescent="0.25">
      <c r="A7" s="3"/>
      <c r="B7" s="155"/>
      <c r="C7" s="191" t="s">
        <v>1173</v>
      </c>
      <c r="D7" s="192"/>
      <c r="E7" s="192"/>
      <c r="F7" s="192"/>
      <c r="G7" s="192"/>
      <c r="H7" s="192"/>
      <c r="I7" s="192"/>
      <c r="J7" s="193"/>
      <c r="K7" s="188" t="s">
        <v>1174</v>
      </c>
      <c r="L7" s="189"/>
      <c r="M7" s="189"/>
      <c r="N7" s="190"/>
      <c r="O7" s="194" t="s">
        <v>2</v>
      </c>
      <c r="P7" s="192"/>
      <c r="Q7" s="192"/>
      <c r="R7" s="193"/>
      <c r="S7" s="12"/>
      <c r="T7" s="204" t="s">
        <v>3</v>
      </c>
      <c r="U7" s="205"/>
      <c r="V7" s="5"/>
      <c r="W7" s="5"/>
      <c r="X7" s="5"/>
      <c r="Y7" s="5"/>
    </row>
    <row r="8" spans="1:26" ht="105.75" customHeight="1" x14ac:dyDescent="0.25">
      <c r="A8" s="3"/>
      <c r="B8" s="13" t="s">
        <v>4</v>
      </c>
      <c r="C8" s="14" t="s">
        <v>1175</v>
      </c>
      <c r="D8" s="14" t="s">
        <v>1176</v>
      </c>
      <c r="E8" s="13" t="s">
        <v>6</v>
      </c>
      <c r="F8" s="14" t="s">
        <v>1177</v>
      </c>
      <c r="G8" s="14" t="s">
        <v>1178</v>
      </c>
      <c r="H8" s="14" t="s">
        <v>1179</v>
      </c>
      <c r="I8" s="14" t="s">
        <v>1180</v>
      </c>
      <c r="J8" s="14" t="s">
        <v>1181</v>
      </c>
      <c r="K8" s="14" t="s">
        <v>1182</v>
      </c>
      <c r="L8" s="14" t="s">
        <v>1183</v>
      </c>
      <c r="M8" s="13" t="s">
        <v>12</v>
      </c>
      <c r="N8" s="14" t="s">
        <v>13</v>
      </c>
      <c r="O8" s="14" t="s">
        <v>1184</v>
      </c>
      <c r="P8" s="14" t="s">
        <v>1185</v>
      </c>
      <c r="Q8" s="13" t="s">
        <v>16</v>
      </c>
      <c r="R8" s="13" t="s">
        <v>17</v>
      </c>
      <c r="S8" s="14" t="s">
        <v>1186</v>
      </c>
      <c r="T8" s="16" t="s">
        <v>18</v>
      </c>
      <c r="U8" s="16" t="s">
        <v>1187</v>
      </c>
      <c r="V8" s="17"/>
      <c r="W8" s="17"/>
      <c r="X8" s="17"/>
      <c r="Y8" s="156"/>
      <c r="Z8" s="17"/>
    </row>
    <row r="9" spans="1:26" ht="204" customHeight="1" x14ac:dyDescent="0.25">
      <c r="A9" s="3"/>
      <c r="B9" s="208">
        <v>1</v>
      </c>
      <c r="C9" s="20" t="s">
        <v>1197</v>
      </c>
      <c r="D9" s="24">
        <v>45421</v>
      </c>
      <c r="E9" s="27" t="s">
        <v>1198</v>
      </c>
      <c r="F9" s="27" t="s">
        <v>1199</v>
      </c>
      <c r="G9" s="20" t="s">
        <v>741</v>
      </c>
      <c r="H9" s="21" t="s">
        <v>1200</v>
      </c>
      <c r="I9" s="209" t="s">
        <v>1201</v>
      </c>
      <c r="J9" s="21" t="s">
        <v>1202</v>
      </c>
      <c r="K9" s="22">
        <v>175683.11</v>
      </c>
      <c r="L9" s="22"/>
      <c r="M9" s="41" t="s">
        <v>654</v>
      </c>
      <c r="N9" s="23" t="s">
        <v>27</v>
      </c>
      <c r="O9" s="24">
        <v>45425</v>
      </c>
      <c r="P9" s="24">
        <v>45790</v>
      </c>
      <c r="Q9" s="22" t="s">
        <v>233</v>
      </c>
      <c r="R9" s="20">
        <f>12</f>
        <v>12</v>
      </c>
      <c r="S9" s="20" t="s">
        <v>562</v>
      </c>
      <c r="T9" s="122" t="s">
        <v>1203</v>
      </c>
      <c r="U9" s="21" t="s">
        <v>1204</v>
      </c>
      <c r="V9" s="5"/>
      <c r="W9" s="5"/>
      <c r="X9" s="5"/>
      <c r="Y9" s="5"/>
    </row>
    <row r="10" spans="1:26" ht="249.75" customHeight="1" x14ac:dyDescent="0.25">
      <c r="A10" s="124"/>
      <c r="B10" s="183">
        <v>2</v>
      </c>
      <c r="C10" s="35" t="s">
        <v>1205</v>
      </c>
      <c r="D10" s="42">
        <v>43985</v>
      </c>
      <c r="E10" s="36" t="s">
        <v>777</v>
      </c>
      <c r="F10" s="184" t="s">
        <v>1206</v>
      </c>
      <c r="G10" s="36" t="s">
        <v>741</v>
      </c>
      <c r="H10" s="38" t="s">
        <v>1207</v>
      </c>
      <c r="I10" s="185" t="s">
        <v>1208</v>
      </c>
      <c r="J10" s="38" t="s">
        <v>1209</v>
      </c>
      <c r="K10" s="40">
        <f>19860</f>
        <v>19860</v>
      </c>
      <c r="L10" s="40">
        <f>19860+4965</f>
        <v>24825</v>
      </c>
      <c r="M10" s="41" t="s">
        <v>26</v>
      </c>
      <c r="N10" s="186" t="s">
        <v>27</v>
      </c>
      <c r="O10" s="187">
        <v>43986</v>
      </c>
      <c r="P10" s="41">
        <v>45812</v>
      </c>
      <c r="Q10" s="162" t="s">
        <v>1210</v>
      </c>
      <c r="R10" s="35">
        <f>12+12+12+12+12</f>
        <v>60</v>
      </c>
      <c r="S10" s="157" t="s">
        <v>1211</v>
      </c>
      <c r="T10" s="147" t="s">
        <v>1212</v>
      </c>
      <c r="U10" s="21" t="s">
        <v>1213</v>
      </c>
      <c r="V10" s="5"/>
      <c r="W10" s="5"/>
      <c r="X10" s="5"/>
      <c r="Y10" s="5"/>
    </row>
    <row r="11" spans="1:26" ht="229.5" customHeight="1" x14ac:dyDescent="0.25">
      <c r="A11" s="3"/>
      <c r="B11" s="21">
        <v>3</v>
      </c>
      <c r="C11" s="21" t="s">
        <v>1214</v>
      </c>
      <c r="D11" s="24">
        <v>45058</v>
      </c>
      <c r="E11" s="21" t="s">
        <v>1215</v>
      </c>
      <c r="F11" s="21" t="s">
        <v>1216</v>
      </c>
      <c r="G11" s="27" t="s">
        <v>741</v>
      </c>
      <c r="H11" s="21" t="s">
        <v>693</v>
      </c>
      <c r="I11" s="209" t="s">
        <v>1217</v>
      </c>
      <c r="J11" s="21" t="s">
        <v>1218</v>
      </c>
      <c r="K11" s="30">
        <v>20000</v>
      </c>
      <c r="L11" s="30"/>
      <c r="M11" s="23" t="s">
        <v>26</v>
      </c>
      <c r="N11" s="24" t="s">
        <v>27</v>
      </c>
      <c r="O11" s="23">
        <v>45098</v>
      </c>
      <c r="P11" s="23">
        <v>45829</v>
      </c>
      <c r="Q11" s="30" t="s">
        <v>317</v>
      </c>
      <c r="R11" s="21">
        <f>12+12</f>
        <v>24</v>
      </c>
      <c r="S11" s="26" t="s">
        <v>695</v>
      </c>
      <c r="T11" s="147" t="s">
        <v>1219</v>
      </c>
      <c r="U11" s="21" t="s">
        <v>1220</v>
      </c>
      <c r="V11" s="5"/>
      <c r="W11" s="5"/>
      <c r="X11" s="5"/>
      <c r="Y11" s="5"/>
    </row>
    <row r="12" spans="1:26" ht="212.25" customHeight="1" x14ac:dyDescent="0.25">
      <c r="A12" s="3"/>
      <c r="B12" s="208">
        <v>4</v>
      </c>
      <c r="C12" s="20" t="s">
        <v>1221</v>
      </c>
      <c r="D12" s="24">
        <v>44005</v>
      </c>
      <c r="E12" s="27" t="s">
        <v>1222</v>
      </c>
      <c r="F12" s="49" t="s">
        <v>1223</v>
      </c>
      <c r="G12" s="20" t="s">
        <v>956</v>
      </c>
      <c r="H12" s="21" t="s">
        <v>1224</v>
      </c>
      <c r="I12" s="209" t="s">
        <v>1225</v>
      </c>
      <c r="J12" s="128" t="s">
        <v>1226</v>
      </c>
      <c r="K12" s="22">
        <v>15800</v>
      </c>
      <c r="L12" s="22">
        <v>30450</v>
      </c>
      <c r="M12" s="23" t="s">
        <v>26</v>
      </c>
      <c r="N12" s="210" t="s">
        <v>27</v>
      </c>
      <c r="O12" s="210">
        <v>44008</v>
      </c>
      <c r="P12" s="24">
        <v>45834</v>
      </c>
      <c r="Q12" s="30" t="s">
        <v>1227</v>
      </c>
      <c r="R12" s="21">
        <f>12+12+12+12+12</f>
        <v>60</v>
      </c>
      <c r="S12" s="26" t="s">
        <v>756</v>
      </c>
      <c r="T12" s="147" t="s">
        <v>1228</v>
      </c>
      <c r="U12" s="21" t="s">
        <v>1229</v>
      </c>
      <c r="V12" s="5"/>
      <c r="W12" s="5"/>
      <c r="X12" s="5"/>
      <c r="Y12" s="5"/>
    </row>
    <row r="13" spans="1:26" ht="183.75" customHeight="1" x14ac:dyDescent="0.25">
      <c r="A13" s="3"/>
      <c r="B13" s="208">
        <v>5</v>
      </c>
      <c r="C13" s="20" t="s">
        <v>1230</v>
      </c>
      <c r="D13" s="24">
        <v>44012</v>
      </c>
      <c r="E13" s="27" t="s">
        <v>718</v>
      </c>
      <c r="F13" s="49" t="s">
        <v>1231</v>
      </c>
      <c r="G13" s="20" t="s">
        <v>956</v>
      </c>
      <c r="H13" s="21" t="s">
        <v>1232</v>
      </c>
      <c r="I13" s="209" t="s">
        <v>1233</v>
      </c>
      <c r="J13" s="128" t="s">
        <v>1234</v>
      </c>
      <c r="K13" s="22">
        <v>1479</v>
      </c>
      <c r="L13" s="22">
        <v>1890.04</v>
      </c>
      <c r="M13" s="211" t="s">
        <v>722</v>
      </c>
      <c r="N13" s="211" t="s">
        <v>472</v>
      </c>
      <c r="O13" s="210">
        <v>44014</v>
      </c>
      <c r="P13" s="23">
        <v>45840</v>
      </c>
      <c r="Q13" s="22" t="s">
        <v>1235</v>
      </c>
      <c r="R13" s="20">
        <f>12+12+12+12+12</f>
        <v>60</v>
      </c>
      <c r="S13" s="33" t="s">
        <v>552</v>
      </c>
      <c r="T13" s="21" t="s">
        <v>1236</v>
      </c>
      <c r="U13" s="21" t="s">
        <v>1237</v>
      </c>
      <c r="V13" s="5"/>
      <c r="W13" s="5"/>
      <c r="X13" s="5"/>
      <c r="Y13" s="5"/>
    </row>
    <row r="14" spans="1:26" ht="209.25" customHeight="1" x14ac:dyDescent="0.25">
      <c r="A14" s="3"/>
      <c r="B14" s="208">
        <v>6</v>
      </c>
      <c r="C14" s="108" t="s">
        <v>1238</v>
      </c>
      <c r="D14" s="24">
        <v>45471</v>
      </c>
      <c r="E14" s="49" t="s">
        <v>1239</v>
      </c>
      <c r="F14" s="20" t="s">
        <v>1240</v>
      </c>
      <c r="G14" s="27" t="s">
        <v>741</v>
      </c>
      <c r="H14" s="115" t="s">
        <v>1241</v>
      </c>
      <c r="I14" s="21" t="s">
        <v>1242</v>
      </c>
      <c r="J14" s="115" t="s">
        <v>1243</v>
      </c>
      <c r="K14" s="22">
        <v>745000</v>
      </c>
      <c r="L14" s="58"/>
      <c r="M14" s="23" t="s">
        <v>26</v>
      </c>
      <c r="N14" s="210" t="s">
        <v>27</v>
      </c>
      <c r="O14" s="24">
        <v>45476</v>
      </c>
      <c r="P14" s="116">
        <v>45841</v>
      </c>
      <c r="Q14" s="22" t="s">
        <v>233</v>
      </c>
      <c r="R14" s="114">
        <f>12</f>
        <v>12</v>
      </c>
      <c r="S14" s="33" t="s">
        <v>756</v>
      </c>
      <c r="T14" s="21" t="s">
        <v>1244</v>
      </c>
      <c r="U14" s="21" t="s">
        <v>1245</v>
      </c>
      <c r="V14" s="5"/>
      <c r="W14" s="5"/>
      <c r="X14" s="5"/>
      <c r="Y14" s="5"/>
    </row>
    <row r="15" spans="1:26" s="123" customFormat="1" ht="215.25" customHeight="1" x14ac:dyDescent="0.25">
      <c r="A15" s="124"/>
      <c r="B15" s="208">
        <v>7</v>
      </c>
      <c r="C15" s="20" t="s">
        <v>1246</v>
      </c>
      <c r="D15" s="24">
        <v>45289</v>
      </c>
      <c r="E15" s="20" t="s">
        <v>1247</v>
      </c>
      <c r="F15" s="20" t="s">
        <v>1109</v>
      </c>
      <c r="G15" s="67" t="s">
        <v>730</v>
      </c>
      <c r="H15" s="21" t="s">
        <v>1248</v>
      </c>
      <c r="I15" s="20" t="s">
        <v>1249</v>
      </c>
      <c r="J15" s="128" t="s">
        <v>1250</v>
      </c>
      <c r="K15" s="22">
        <v>203450.04</v>
      </c>
      <c r="L15" s="22">
        <v>24465</v>
      </c>
      <c r="M15" s="23" t="s">
        <v>26</v>
      </c>
      <c r="N15" s="23" t="s">
        <v>27</v>
      </c>
      <c r="O15" s="24">
        <v>45301</v>
      </c>
      <c r="P15" s="24">
        <v>45849</v>
      </c>
      <c r="Q15" s="30" t="s">
        <v>1251</v>
      </c>
      <c r="R15" s="20">
        <f>12+6</f>
        <v>18</v>
      </c>
      <c r="S15" s="33" t="s">
        <v>552</v>
      </c>
      <c r="T15" s="21" t="s">
        <v>1252</v>
      </c>
      <c r="U15" s="21" t="s">
        <v>1253</v>
      </c>
      <c r="V15" s="5"/>
      <c r="W15" s="5"/>
      <c r="X15" s="5"/>
      <c r="Y15" s="5"/>
    </row>
    <row r="16" spans="1:26" ht="197.25" customHeight="1" x14ac:dyDescent="0.25">
      <c r="A16" s="3"/>
      <c r="B16" s="208">
        <v>8</v>
      </c>
      <c r="C16" s="20" t="s">
        <v>1254</v>
      </c>
      <c r="D16" s="24">
        <v>45490</v>
      </c>
      <c r="E16" s="20" t="s">
        <v>1255</v>
      </c>
      <c r="F16" s="84" t="s">
        <v>1256</v>
      </c>
      <c r="G16" s="67" t="s">
        <v>730</v>
      </c>
      <c r="H16" s="105" t="s">
        <v>1257</v>
      </c>
      <c r="I16" s="21" t="s">
        <v>1258</v>
      </c>
      <c r="J16" s="21" t="s">
        <v>1259</v>
      </c>
      <c r="K16" s="212">
        <v>392700.7</v>
      </c>
      <c r="L16" s="22"/>
      <c r="M16" s="23" t="s">
        <v>1168</v>
      </c>
      <c r="N16" s="211" t="s">
        <v>175</v>
      </c>
      <c r="O16" s="210">
        <v>45491</v>
      </c>
      <c r="P16" s="148">
        <v>45856</v>
      </c>
      <c r="Q16" s="24" t="s">
        <v>233</v>
      </c>
      <c r="R16" s="105">
        <f>12</f>
        <v>12</v>
      </c>
      <c r="S16" s="33" t="s">
        <v>552</v>
      </c>
      <c r="T16" s="21" t="s">
        <v>1260</v>
      </c>
      <c r="U16" s="21" t="s">
        <v>1237</v>
      </c>
      <c r="V16" s="5"/>
      <c r="W16" s="5"/>
      <c r="X16" s="5"/>
      <c r="Y16" s="5"/>
    </row>
    <row r="17" spans="1:25" ht="190.5" customHeight="1" x14ac:dyDescent="0.25">
      <c r="A17" s="3"/>
      <c r="B17" s="208">
        <v>9</v>
      </c>
      <c r="C17" s="20" t="s">
        <v>1261</v>
      </c>
      <c r="D17" s="158">
        <v>45492</v>
      </c>
      <c r="E17" s="20" t="s">
        <v>1255</v>
      </c>
      <c r="F17" s="84" t="s">
        <v>1256</v>
      </c>
      <c r="G17" s="67" t="s">
        <v>730</v>
      </c>
      <c r="H17" s="105" t="s">
        <v>1262</v>
      </c>
      <c r="I17" s="21" t="s">
        <v>1263</v>
      </c>
      <c r="J17" s="21" t="s">
        <v>1264</v>
      </c>
      <c r="K17" s="22">
        <v>157564.5</v>
      </c>
      <c r="L17" s="22"/>
      <c r="M17" s="23" t="s">
        <v>1168</v>
      </c>
      <c r="N17" s="211" t="s">
        <v>175</v>
      </c>
      <c r="O17" s="118">
        <v>45492</v>
      </c>
      <c r="P17" s="148">
        <v>45857</v>
      </c>
      <c r="Q17" s="24" t="s">
        <v>233</v>
      </c>
      <c r="R17" s="105">
        <f>12</f>
        <v>12</v>
      </c>
      <c r="S17" s="20" t="s">
        <v>552</v>
      </c>
      <c r="T17" s="21" t="s">
        <v>1265</v>
      </c>
      <c r="U17" s="21" t="s">
        <v>1237</v>
      </c>
      <c r="V17" s="5"/>
      <c r="W17" s="5"/>
      <c r="X17" s="5"/>
      <c r="Y17" s="5"/>
    </row>
    <row r="18" spans="1:25" ht="243.75" customHeight="1" x14ac:dyDescent="0.25">
      <c r="A18" s="3"/>
      <c r="B18" s="209">
        <v>10</v>
      </c>
      <c r="C18" s="145" t="s">
        <v>1266</v>
      </c>
      <c r="D18" s="24">
        <v>45502</v>
      </c>
      <c r="E18" s="21" t="s">
        <v>1267</v>
      </c>
      <c r="F18" s="21" t="s">
        <v>1268</v>
      </c>
      <c r="G18" s="67" t="s">
        <v>730</v>
      </c>
      <c r="H18" s="21" t="s">
        <v>1269</v>
      </c>
      <c r="I18" s="21" t="s">
        <v>1270</v>
      </c>
      <c r="J18" s="21" t="s">
        <v>1271</v>
      </c>
      <c r="K18" s="30">
        <v>5987.28</v>
      </c>
      <c r="L18" s="64"/>
      <c r="M18" s="23" t="s">
        <v>26</v>
      </c>
      <c r="N18" s="23" t="s">
        <v>27</v>
      </c>
      <c r="O18" s="23">
        <v>45502</v>
      </c>
      <c r="P18" s="23">
        <v>45867</v>
      </c>
      <c r="Q18" s="30" t="s">
        <v>233</v>
      </c>
      <c r="R18" s="20">
        <f>12</f>
        <v>12</v>
      </c>
      <c r="S18" s="20" t="s">
        <v>543</v>
      </c>
      <c r="T18" s="147" t="s">
        <v>1272</v>
      </c>
      <c r="U18" s="21" t="s">
        <v>1273</v>
      </c>
      <c r="V18" s="5"/>
      <c r="W18" s="5"/>
      <c r="X18" s="5"/>
      <c r="Y18" s="5"/>
    </row>
    <row r="19" spans="1:25" ht="272.25" customHeight="1" x14ac:dyDescent="0.25">
      <c r="A19" s="3"/>
      <c r="B19" s="208">
        <v>11</v>
      </c>
      <c r="C19" s="20" t="s">
        <v>1274</v>
      </c>
      <c r="D19" s="24">
        <v>44042</v>
      </c>
      <c r="E19" s="27" t="s">
        <v>1275</v>
      </c>
      <c r="F19" s="49" t="s">
        <v>1276</v>
      </c>
      <c r="G19" s="49" t="s">
        <v>741</v>
      </c>
      <c r="H19" s="102" t="s">
        <v>1277</v>
      </c>
      <c r="I19" s="21" t="s">
        <v>1278</v>
      </c>
      <c r="J19" s="213" t="s">
        <v>1279</v>
      </c>
      <c r="K19" s="22">
        <f>110997.36+40600</f>
        <v>151597.35999999999</v>
      </c>
      <c r="L19" s="22">
        <v>196248.13</v>
      </c>
      <c r="M19" s="23" t="s">
        <v>26</v>
      </c>
      <c r="N19" s="211" t="s">
        <v>27</v>
      </c>
      <c r="O19" s="210">
        <v>44046</v>
      </c>
      <c r="P19" s="214">
        <v>45872</v>
      </c>
      <c r="Q19" s="30" t="s">
        <v>1280</v>
      </c>
      <c r="R19" s="100">
        <f>12+12+12+12+12</f>
        <v>60</v>
      </c>
      <c r="S19" s="21" t="s">
        <v>1281</v>
      </c>
      <c r="T19" s="21" t="s">
        <v>1282</v>
      </c>
      <c r="U19" s="21" t="s">
        <v>1237</v>
      </c>
      <c r="V19" s="5"/>
      <c r="W19" s="5"/>
      <c r="X19" s="5"/>
      <c r="Y19" s="5"/>
    </row>
    <row r="20" spans="1:25" ht="266.25" customHeight="1" x14ac:dyDescent="0.25">
      <c r="A20" s="3"/>
      <c r="B20" s="208">
        <v>12</v>
      </c>
      <c r="C20" s="20" t="s">
        <v>1283</v>
      </c>
      <c r="D20" s="24">
        <v>42979</v>
      </c>
      <c r="E20" s="20" t="s">
        <v>1284</v>
      </c>
      <c r="F20" s="20" t="s">
        <v>1285</v>
      </c>
      <c r="G20" s="27" t="s">
        <v>741</v>
      </c>
      <c r="H20" s="93" t="s">
        <v>1286</v>
      </c>
      <c r="I20" s="21" t="s">
        <v>1287</v>
      </c>
      <c r="J20" s="93" t="s">
        <v>1288</v>
      </c>
      <c r="K20" s="22">
        <v>19200</v>
      </c>
      <c r="L20" s="58">
        <v>41563.56</v>
      </c>
      <c r="M20" s="23" t="s">
        <v>654</v>
      </c>
      <c r="N20" s="24" t="s">
        <v>27</v>
      </c>
      <c r="O20" s="24">
        <v>42979</v>
      </c>
      <c r="P20" s="161">
        <v>45872</v>
      </c>
      <c r="Q20" s="22" t="s">
        <v>773</v>
      </c>
      <c r="R20" s="88">
        <f>12+12+12+5+12+12+12+6+12</f>
        <v>95</v>
      </c>
      <c r="S20" s="20" t="s">
        <v>656</v>
      </c>
      <c r="T20" s="147" t="s">
        <v>1289</v>
      </c>
      <c r="U20" s="21" t="s">
        <v>1290</v>
      </c>
      <c r="V20" s="5"/>
      <c r="W20" s="5"/>
      <c r="X20" s="5"/>
      <c r="Y20" s="5"/>
    </row>
    <row r="21" spans="1:25" ht="171" customHeight="1" x14ac:dyDescent="0.25">
      <c r="A21" s="3"/>
      <c r="B21" s="208">
        <v>13</v>
      </c>
      <c r="C21" s="20" t="s">
        <v>1291</v>
      </c>
      <c r="D21" s="24">
        <v>44040</v>
      </c>
      <c r="E21" s="20" t="s">
        <v>1292</v>
      </c>
      <c r="F21" s="20" t="s">
        <v>1293</v>
      </c>
      <c r="G21" s="20" t="s">
        <v>741</v>
      </c>
      <c r="H21" s="21" t="s">
        <v>1294</v>
      </c>
      <c r="I21" s="21" t="s">
        <v>1295</v>
      </c>
      <c r="J21" s="21" t="s">
        <v>1296</v>
      </c>
      <c r="K21" s="22">
        <v>16200</v>
      </c>
      <c r="L21" s="22">
        <v>22070.26</v>
      </c>
      <c r="M21" s="23" t="s">
        <v>654</v>
      </c>
      <c r="N21" s="23" t="s">
        <v>27</v>
      </c>
      <c r="O21" s="210">
        <v>44046</v>
      </c>
      <c r="P21" s="111">
        <v>45872</v>
      </c>
      <c r="Q21" s="22" t="s">
        <v>233</v>
      </c>
      <c r="R21" s="20">
        <v>60</v>
      </c>
      <c r="S21" s="20" t="s">
        <v>1297</v>
      </c>
      <c r="T21" s="122" t="s">
        <v>1298</v>
      </c>
      <c r="U21" s="21" t="s">
        <v>1299</v>
      </c>
      <c r="V21" s="5"/>
      <c r="W21" s="5"/>
      <c r="X21" s="5"/>
      <c r="Y21" s="5"/>
    </row>
    <row r="22" spans="1:25" ht="269.25" customHeight="1" x14ac:dyDescent="0.25">
      <c r="A22" s="3"/>
      <c r="B22" s="208">
        <v>14</v>
      </c>
      <c r="C22" s="20" t="s">
        <v>1300</v>
      </c>
      <c r="D22" s="24">
        <v>44025</v>
      </c>
      <c r="E22" s="27" t="s">
        <v>1301</v>
      </c>
      <c r="F22" s="49" t="s">
        <v>1302</v>
      </c>
      <c r="G22" s="49" t="s">
        <v>741</v>
      </c>
      <c r="H22" s="21" t="s">
        <v>1303</v>
      </c>
      <c r="I22" s="21" t="s">
        <v>1304</v>
      </c>
      <c r="J22" s="128" t="s">
        <v>1305</v>
      </c>
      <c r="K22" s="22">
        <v>14800</v>
      </c>
      <c r="L22" s="22">
        <v>14700</v>
      </c>
      <c r="M22" s="23" t="s">
        <v>26</v>
      </c>
      <c r="N22" s="211" t="s">
        <v>27</v>
      </c>
      <c r="O22" s="210">
        <v>44046</v>
      </c>
      <c r="P22" s="23">
        <v>45872</v>
      </c>
      <c r="Q22" s="22" t="s">
        <v>227</v>
      </c>
      <c r="R22" s="20">
        <f>12+12+12+12+12</f>
        <v>60</v>
      </c>
      <c r="S22" s="33" t="s">
        <v>543</v>
      </c>
      <c r="T22" s="21" t="s">
        <v>1306</v>
      </c>
      <c r="U22" s="21" t="s">
        <v>1237</v>
      </c>
      <c r="V22" s="5"/>
      <c r="W22" s="5"/>
      <c r="X22" s="5"/>
      <c r="Y22" s="5"/>
    </row>
    <row r="23" spans="1:25" ht="45" x14ac:dyDescent="0.25">
      <c r="A23" s="3"/>
      <c r="B23" s="208">
        <v>15</v>
      </c>
      <c r="C23" s="20" t="s">
        <v>1307</v>
      </c>
      <c r="D23" s="24">
        <v>45143</v>
      </c>
      <c r="E23" s="27" t="s">
        <v>1308</v>
      </c>
      <c r="F23" s="49" t="s">
        <v>1309</v>
      </c>
      <c r="G23" s="49" t="s">
        <v>741</v>
      </c>
      <c r="H23" s="21" t="s">
        <v>720</v>
      </c>
      <c r="I23" s="21" t="s">
        <v>916</v>
      </c>
      <c r="J23" s="128" t="s">
        <v>721</v>
      </c>
      <c r="K23" s="22">
        <v>8042.94</v>
      </c>
      <c r="L23" s="22">
        <v>8340.34</v>
      </c>
      <c r="M23" s="211" t="s">
        <v>722</v>
      </c>
      <c r="N23" s="211" t="s">
        <v>472</v>
      </c>
      <c r="O23" s="210">
        <v>45144</v>
      </c>
      <c r="P23" s="23">
        <v>45875</v>
      </c>
      <c r="Q23" s="22" t="s">
        <v>317</v>
      </c>
      <c r="R23" s="20">
        <f>12+12</f>
        <v>24</v>
      </c>
      <c r="S23" s="33" t="s">
        <v>552</v>
      </c>
      <c r="T23" s="21" t="s">
        <v>1310</v>
      </c>
      <c r="U23" s="21" t="s">
        <v>1311</v>
      </c>
      <c r="V23" s="5"/>
      <c r="W23" s="5"/>
      <c r="X23" s="5"/>
      <c r="Y23" s="5"/>
    </row>
    <row r="24" spans="1:25" ht="90" x14ac:dyDescent="0.25">
      <c r="A24" s="3"/>
      <c r="B24" s="208">
        <v>16</v>
      </c>
      <c r="C24" s="20" t="s">
        <v>1312</v>
      </c>
      <c r="D24" s="24">
        <v>44790</v>
      </c>
      <c r="E24" s="20" t="s">
        <v>1313</v>
      </c>
      <c r="F24" s="49" t="s">
        <v>1314</v>
      </c>
      <c r="G24" s="49" t="s">
        <v>741</v>
      </c>
      <c r="H24" s="21" t="s">
        <v>1078</v>
      </c>
      <c r="I24" s="21" t="s">
        <v>1079</v>
      </c>
      <c r="J24" s="21" t="s">
        <v>1315</v>
      </c>
      <c r="K24" s="22">
        <v>122868</v>
      </c>
      <c r="L24" s="22">
        <v>126726.05</v>
      </c>
      <c r="M24" s="23" t="s">
        <v>26</v>
      </c>
      <c r="N24" s="211" t="s">
        <v>175</v>
      </c>
      <c r="O24" s="210">
        <v>44790</v>
      </c>
      <c r="P24" s="23">
        <v>45886</v>
      </c>
      <c r="Q24" s="30" t="s">
        <v>1316</v>
      </c>
      <c r="R24" s="20">
        <f>12+12+12</f>
        <v>36</v>
      </c>
      <c r="S24" s="26" t="s">
        <v>1317</v>
      </c>
      <c r="T24" s="21" t="s">
        <v>1318</v>
      </c>
      <c r="U24" s="21" t="s">
        <v>1220</v>
      </c>
      <c r="V24" s="5"/>
      <c r="W24" s="5"/>
      <c r="X24" s="5"/>
      <c r="Y24" s="5"/>
    </row>
    <row r="25" spans="1:25" ht="138" customHeight="1" x14ac:dyDescent="0.25">
      <c r="A25" s="3"/>
      <c r="B25" s="208">
        <v>17</v>
      </c>
      <c r="C25" s="20" t="s">
        <v>1319</v>
      </c>
      <c r="D25" s="24">
        <v>44056</v>
      </c>
      <c r="E25" s="27" t="s">
        <v>1301</v>
      </c>
      <c r="F25" s="49" t="s">
        <v>1320</v>
      </c>
      <c r="G25" s="20" t="s">
        <v>741</v>
      </c>
      <c r="H25" s="21" t="s">
        <v>1321</v>
      </c>
      <c r="I25" s="209" t="s">
        <v>958</v>
      </c>
      <c r="J25" s="128" t="s">
        <v>1322</v>
      </c>
      <c r="K25" s="215">
        <v>28736.12</v>
      </c>
      <c r="L25" s="22"/>
      <c r="M25" s="23" t="s">
        <v>26</v>
      </c>
      <c r="N25" s="211" t="s">
        <v>27</v>
      </c>
      <c r="O25" s="24">
        <v>44060</v>
      </c>
      <c r="P25" s="23">
        <v>45887</v>
      </c>
      <c r="Q25" s="30" t="s">
        <v>1323</v>
      </c>
      <c r="R25" s="20">
        <f>12+12+12+12+12</f>
        <v>60</v>
      </c>
      <c r="S25" s="33" t="s">
        <v>543</v>
      </c>
      <c r="T25" s="21" t="s">
        <v>1324</v>
      </c>
      <c r="U25" s="21" t="s">
        <v>1237</v>
      </c>
      <c r="V25" s="5"/>
      <c r="W25" s="5"/>
      <c r="X25" s="5"/>
      <c r="Y25" s="5"/>
    </row>
    <row r="26" spans="1:25" ht="141" customHeight="1" x14ac:dyDescent="0.25">
      <c r="A26" s="3"/>
      <c r="B26" s="208">
        <v>18</v>
      </c>
      <c r="C26" s="20" t="s">
        <v>1325</v>
      </c>
      <c r="D26" s="87">
        <v>42980</v>
      </c>
      <c r="E26" s="27" t="s">
        <v>1326</v>
      </c>
      <c r="F26" s="27" t="s">
        <v>1327</v>
      </c>
      <c r="G26" s="67" t="s">
        <v>741</v>
      </c>
      <c r="H26" s="20" t="s">
        <v>1328</v>
      </c>
      <c r="I26" s="20" t="s">
        <v>1329</v>
      </c>
      <c r="J26" s="128" t="s">
        <v>1330</v>
      </c>
      <c r="K26" s="22">
        <v>25200</v>
      </c>
      <c r="L26" s="58">
        <v>31340.07</v>
      </c>
      <c r="M26" s="23" t="s">
        <v>654</v>
      </c>
      <c r="N26" s="24" t="s">
        <v>27</v>
      </c>
      <c r="O26" s="24">
        <v>42980</v>
      </c>
      <c r="P26" s="24">
        <v>45902</v>
      </c>
      <c r="Q26" s="30" t="s">
        <v>1331</v>
      </c>
      <c r="R26" s="20">
        <f>12+12+12+12+12+12+12+12+12</f>
        <v>108</v>
      </c>
      <c r="S26" s="33" t="s">
        <v>1297</v>
      </c>
      <c r="T26" s="122" t="s">
        <v>1332</v>
      </c>
      <c r="U26" s="21" t="s">
        <v>1333</v>
      </c>
      <c r="V26" s="5"/>
      <c r="W26" s="5"/>
      <c r="X26" s="5"/>
      <c r="Y26" s="5"/>
    </row>
    <row r="27" spans="1:25" ht="185.25" customHeight="1" x14ac:dyDescent="0.25">
      <c r="A27" s="3"/>
      <c r="B27" s="48">
        <v>19</v>
      </c>
      <c r="C27" s="20" t="s">
        <v>1334</v>
      </c>
      <c r="D27" s="24">
        <v>44082</v>
      </c>
      <c r="E27" s="20" t="s">
        <v>1335</v>
      </c>
      <c r="F27" s="20" t="s">
        <v>1336</v>
      </c>
      <c r="G27" s="67" t="s">
        <v>741</v>
      </c>
      <c r="H27" s="21" t="s">
        <v>1337</v>
      </c>
      <c r="I27" s="21" t="s">
        <v>1338</v>
      </c>
      <c r="J27" s="128" t="s">
        <v>1339</v>
      </c>
      <c r="K27" s="22">
        <v>5175</v>
      </c>
      <c r="L27" s="22">
        <v>4304.16</v>
      </c>
      <c r="M27" s="23" t="s">
        <v>26</v>
      </c>
      <c r="N27" s="118" t="s">
        <v>27</v>
      </c>
      <c r="O27" s="24">
        <v>44083</v>
      </c>
      <c r="P27" s="23">
        <v>45909</v>
      </c>
      <c r="Q27" s="22" t="s">
        <v>227</v>
      </c>
      <c r="R27" s="20">
        <f>12+12+12+12+12</f>
        <v>60</v>
      </c>
      <c r="S27" s="33" t="s">
        <v>562</v>
      </c>
      <c r="T27" s="122" t="s">
        <v>1340</v>
      </c>
      <c r="U27" s="21" t="s">
        <v>1341</v>
      </c>
      <c r="V27" s="5"/>
      <c r="W27" s="5"/>
      <c r="X27" s="5"/>
      <c r="Y27" s="5"/>
    </row>
    <row r="28" spans="1:25" ht="154.5" customHeight="1" x14ac:dyDescent="0.25">
      <c r="A28" s="3"/>
      <c r="B28" s="208">
        <v>20</v>
      </c>
      <c r="C28" s="20" t="s">
        <v>1342</v>
      </c>
      <c r="D28" s="24">
        <v>45175</v>
      </c>
      <c r="E28" s="20" t="s">
        <v>1343</v>
      </c>
      <c r="F28" s="49" t="s">
        <v>1344</v>
      </c>
      <c r="G28" s="67" t="s">
        <v>741</v>
      </c>
      <c r="H28" s="21" t="s">
        <v>1345</v>
      </c>
      <c r="I28" s="21" t="s">
        <v>1346</v>
      </c>
      <c r="J28" s="21" t="s">
        <v>1347</v>
      </c>
      <c r="K28" s="22">
        <f>68800+10667.52</f>
        <v>79467.520000000004</v>
      </c>
      <c r="L28" s="22"/>
      <c r="M28" s="23" t="s">
        <v>26</v>
      </c>
      <c r="N28" s="210" t="s">
        <v>175</v>
      </c>
      <c r="O28" s="210">
        <v>45180</v>
      </c>
      <c r="P28" s="23">
        <v>45911</v>
      </c>
      <c r="Q28" s="22" t="s">
        <v>317</v>
      </c>
      <c r="R28" s="20">
        <f>12+12</f>
        <v>24</v>
      </c>
      <c r="S28" s="33" t="s">
        <v>543</v>
      </c>
      <c r="T28" s="21" t="s">
        <v>1348</v>
      </c>
      <c r="U28" s="21" t="s">
        <v>1349</v>
      </c>
      <c r="V28" s="5"/>
      <c r="W28" s="5"/>
      <c r="X28" s="5"/>
      <c r="Y28" s="5"/>
    </row>
    <row r="29" spans="1:25" ht="193.5" customHeight="1" x14ac:dyDescent="0.25">
      <c r="A29" s="3"/>
      <c r="B29" s="208">
        <v>21</v>
      </c>
      <c r="C29" s="20" t="s">
        <v>1350</v>
      </c>
      <c r="D29" s="24">
        <v>45546</v>
      </c>
      <c r="E29" s="21" t="s">
        <v>1351</v>
      </c>
      <c r="F29" s="20" t="s">
        <v>1352</v>
      </c>
      <c r="G29" s="27" t="s">
        <v>730</v>
      </c>
      <c r="H29" s="115" t="s">
        <v>1353</v>
      </c>
      <c r="I29" s="209" t="s">
        <v>1354</v>
      </c>
      <c r="J29" s="115" t="s">
        <v>1355</v>
      </c>
      <c r="K29" s="22">
        <v>3799.9</v>
      </c>
      <c r="L29" s="22"/>
      <c r="M29" s="23" t="s">
        <v>26</v>
      </c>
      <c r="N29" s="210" t="s">
        <v>27</v>
      </c>
      <c r="O29" s="24">
        <v>45551</v>
      </c>
      <c r="P29" s="119">
        <v>45916</v>
      </c>
      <c r="Q29" s="22" t="s">
        <v>233</v>
      </c>
      <c r="R29" s="114">
        <f>12</f>
        <v>12</v>
      </c>
      <c r="S29" s="33" t="s">
        <v>562</v>
      </c>
      <c r="T29" s="147" t="s">
        <v>1356</v>
      </c>
      <c r="U29" s="21" t="s">
        <v>1357</v>
      </c>
      <c r="V29" s="5"/>
      <c r="W29" s="5"/>
      <c r="X29" s="5"/>
      <c r="Y29" s="5"/>
    </row>
    <row r="30" spans="1:25" ht="198" customHeight="1" x14ac:dyDescent="0.25">
      <c r="A30" s="3"/>
      <c r="B30" s="208">
        <v>22</v>
      </c>
      <c r="C30" s="20" t="s">
        <v>1358</v>
      </c>
      <c r="D30" s="24">
        <v>44818</v>
      </c>
      <c r="E30" s="20" t="s">
        <v>1359</v>
      </c>
      <c r="F30" s="20" t="s">
        <v>1360</v>
      </c>
      <c r="G30" s="20" t="s">
        <v>741</v>
      </c>
      <c r="H30" s="20" t="s">
        <v>1361</v>
      </c>
      <c r="I30" s="21" t="s">
        <v>1362</v>
      </c>
      <c r="J30" s="21" t="s">
        <v>653</v>
      </c>
      <c r="K30" s="22">
        <v>24000</v>
      </c>
      <c r="L30" s="58"/>
      <c r="M30" s="23" t="s">
        <v>654</v>
      </c>
      <c r="N30" s="23" t="s">
        <v>27</v>
      </c>
      <c r="O30" s="210">
        <v>44823</v>
      </c>
      <c r="P30" s="24">
        <v>45919</v>
      </c>
      <c r="Q30" s="24" t="s">
        <v>233</v>
      </c>
      <c r="R30" s="20">
        <v>36</v>
      </c>
      <c r="S30" s="26" t="s">
        <v>1363</v>
      </c>
      <c r="T30" s="147" t="s">
        <v>1364</v>
      </c>
      <c r="U30" s="21" t="s">
        <v>1365</v>
      </c>
      <c r="V30" s="5"/>
      <c r="W30" s="5"/>
      <c r="X30" s="5"/>
      <c r="Y30" s="5"/>
    </row>
    <row r="31" spans="1:25" ht="161.25" customHeight="1" x14ac:dyDescent="0.25">
      <c r="A31" s="3"/>
      <c r="B31" s="208">
        <v>23</v>
      </c>
      <c r="C31" s="20" t="s">
        <v>1366</v>
      </c>
      <c r="D31" s="24">
        <v>45559</v>
      </c>
      <c r="E31" s="20" t="s">
        <v>1367</v>
      </c>
      <c r="F31" s="20" t="s">
        <v>1368</v>
      </c>
      <c r="G31" s="67" t="s">
        <v>936</v>
      </c>
      <c r="H31" s="115" t="s">
        <v>1369</v>
      </c>
      <c r="I31" s="209" t="s">
        <v>1370</v>
      </c>
      <c r="J31" s="115" t="s">
        <v>1371</v>
      </c>
      <c r="K31" s="22">
        <v>4275</v>
      </c>
      <c r="L31" s="22"/>
      <c r="M31" s="23" t="s">
        <v>26</v>
      </c>
      <c r="N31" s="111" t="s">
        <v>175</v>
      </c>
      <c r="O31" s="118">
        <v>45560</v>
      </c>
      <c r="P31" s="23">
        <v>45925</v>
      </c>
      <c r="Q31" s="24" t="s">
        <v>233</v>
      </c>
      <c r="R31" s="20">
        <f>12</f>
        <v>12</v>
      </c>
      <c r="S31" s="20" t="s">
        <v>552</v>
      </c>
      <c r="T31" s="122" t="s">
        <v>1372</v>
      </c>
      <c r="U31" s="21" t="s">
        <v>1357</v>
      </c>
      <c r="V31" s="5"/>
      <c r="W31" s="5"/>
      <c r="X31" s="5"/>
      <c r="Y31" s="5"/>
    </row>
    <row r="32" spans="1:25" ht="252.75" customHeight="1" x14ac:dyDescent="0.25">
      <c r="A32" s="3"/>
      <c r="B32" s="208">
        <v>24</v>
      </c>
      <c r="C32" s="20" t="s">
        <v>1373</v>
      </c>
      <c r="D32" s="24">
        <v>44104</v>
      </c>
      <c r="E32" s="20" t="s">
        <v>1374</v>
      </c>
      <c r="F32" s="49" t="s">
        <v>1375</v>
      </c>
      <c r="G32" s="67" t="s">
        <v>741</v>
      </c>
      <c r="H32" s="21" t="s">
        <v>1376</v>
      </c>
      <c r="I32" s="21" t="s">
        <v>1377</v>
      </c>
      <c r="J32" s="21" t="s">
        <v>1378</v>
      </c>
      <c r="K32" s="22">
        <v>1500</v>
      </c>
      <c r="L32" s="22">
        <f>1740</f>
        <v>1740</v>
      </c>
      <c r="M32" s="23" t="s">
        <v>26</v>
      </c>
      <c r="N32" s="118" t="s">
        <v>27</v>
      </c>
      <c r="O32" s="118">
        <v>44105</v>
      </c>
      <c r="P32" s="23">
        <v>45930</v>
      </c>
      <c r="Q32" s="30" t="s">
        <v>1379</v>
      </c>
      <c r="R32" s="20">
        <f>12+12+12+12+12</f>
        <v>60</v>
      </c>
      <c r="S32" s="20" t="s">
        <v>562</v>
      </c>
      <c r="T32" s="122" t="s">
        <v>1380</v>
      </c>
      <c r="U32" s="21" t="s">
        <v>1357</v>
      </c>
      <c r="V32" s="5"/>
      <c r="W32" s="5"/>
      <c r="X32" s="5"/>
      <c r="Y32" s="5"/>
    </row>
    <row r="33" spans="1:25" s="123" customFormat="1" ht="123" customHeight="1" x14ac:dyDescent="0.25">
      <c r="A33" s="124"/>
      <c r="B33" s="48">
        <v>25</v>
      </c>
      <c r="C33" s="20" t="s">
        <v>1381</v>
      </c>
      <c r="D33" s="24">
        <v>44839</v>
      </c>
      <c r="E33" s="20" t="s">
        <v>1382</v>
      </c>
      <c r="F33" s="20" t="s">
        <v>1383</v>
      </c>
      <c r="G33" s="67" t="s">
        <v>741</v>
      </c>
      <c r="H33" s="21" t="s">
        <v>1384</v>
      </c>
      <c r="I33" s="20" t="s">
        <v>1385</v>
      </c>
      <c r="J33" s="128" t="s">
        <v>614</v>
      </c>
      <c r="K33" s="40">
        <v>174855</v>
      </c>
      <c r="L33" s="22">
        <v>94708.32</v>
      </c>
      <c r="M33" s="23" t="s">
        <v>26</v>
      </c>
      <c r="N33" s="23" t="s">
        <v>175</v>
      </c>
      <c r="O33" s="24">
        <v>44841</v>
      </c>
      <c r="P33" s="24">
        <v>45936</v>
      </c>
      <c r="Q33" s="22" t="s">
        <v>342</v>
      </c>
      <c r="R33" s="20">
        <f>12+12+12</f>
        <v>36</v>
      </c>
      <c r="S33" s="20" t="s">
        <v>543</v>
      </c>
      <c r="T33" s="21" t="s">
        <v>1386</v>
      </c>
      <c r="U33" s="21" t="s">
        <v>1387</v>
      </c>
      <c r="V33" s="5"/>
      <c r="W33" s="5"/>
      <c r="X33" s="5"/>
      <c r="Y33" s="5"/>
    </row>
    <row r="34" spans="1:25" s="123" customFormat="1" ht="123" customHeight="1" x14ac:dyDescent="0.25">
      <c r="A34" s="124"/>
      <c r="B34" s="48">
        <v>26</v>
      </c>
      <c r="C34" s="108" t="s">
        <v>1622</v>
      </c>
      <c r="D34" s="24">
        <v>45757</v>
      </c>
      <c r="E34" s="20" t="s">
        <v>1623</v>
      </c>
      <c r="F34" s="20" t="s">
        <v>1624</v>
      </c>
      <c r="G34" s="67" t="s">
        <v>936</v>
      </c>
      <c r="H34" s="21" t="s">
        <v>1625</v>
      </c>
      <c r="I34" s="20" t="s">
        <v>1626</v>
      </c>
      <c r="J34" s="128" t="s">
        <v>1627</v>
      </c>
      <c r="K34" s="40">
        <f>33600+600+105.59</f>
        <v>34305.589999999997</v>
      </c>
      <c r="L34" s="40"/>
      <c r="M34" s="23" t="s">
        <v>26</v>
      </c>
      <c r="N34" s="23" t="s">
        <v>27</v>
      </c>
      <c r="O34" s="24">
        <v>45757</v>
      </c>
      <c r="P34" s="24">
        <v>46122</v>
      </c>
      <c r="Q34" s="22" t="s">
        <v>233</v>
      </c>
      <c r="R34" s="20">
        <f>12</f>
        <v>12</v>
      </c>
      <c r="S34" s="20" t="s">
        <v>656</v>
      </c>
      <c r="T34" s="207" t="s">
        <v>1631</v>
      </c>
      <c r="U34" s="207" t="s">
        <v>1633</v>
      </c>
      <c r="V34" s="5"/>
      <c r="W34" s="5"/>
      <c r="X34" s="5"/>
      <c r="Y34" s="5"/>
    </row>
    <row r="35" spans="1:25" s="123" customFormat="1" ht="123" customHeight="1" x14ac:dyDescent="0.25">
      <c r="A35" s="124"/>
      <c r="B35" s="48">
        <v>27</v>
      </c>
      <c r="C35" s="108" t="s">
        <v>1582</v>
      </c>
      <c r="D35" s="24">
        <v>45744</v>
      </c>
      <c r="E35" s="20" t="s">
        <v>1628</v>
      </c>
      <c r="F35" s="20" t="s">
        <v>1629</v>
      </c>
      <c r="G35" s="67" t="s">
        <v>936</v>
      </c>
      <c r="H35" s="21" t="s">
        <v>1145</v>
      </c>
      <c r="I35" s="20" t="s">
        <v>1146</v>
      </c>
      <c r="J35" s="128" t="s">
        <v>1630</v>
      </c>
      <c r="K35" s="40">
        <f>1960*12</f>
        <v>23520</v>
      </c>
      <c r="L35" s="40"/>
      <c r="M35" s="23" t="s">
        <v>26</v>
      </c>
      <c r="N35" s="23" t="s">
        <v>27</v>
      </c>
      <c r="O35" s="24">
        <v>45748</v>
      </c>
      <c r="P35" s="24">
        <v>46113</v>
      </c>
      <c r="Q35" s="22" t="s">
        <v>233</v>
      </c>
      <c r="R35" s="20">
        <f>12</f>
        <v>12</v>
      </c>
      <c r="S35" s="20" t="s">
        <v>656</v>
      </c>
      <c r="T35" s="207" t="s">
        <v>1631</v>
      </c>
      <c r="U35" s="207" t="s">
        <v>1633</v>
      </c>
      <c r="V35" s="5"/>
      <c r="W35" s="5"/>
      <c r="X35" s="5"/>
      <c r="Y35" s="5"/>
    </row>
    <row r="36" spans="1:25" ht="252.75" customHeight="1" x14ac:dyDescent="0.25">
      <c r="A36" s="3"/>
      <c r="B36" s="48">
        <v>28</v>
      </c>
      <c r="C36" s="108" t="s">
        <v>1388</v>
      </c>
      <c r="D36" s="24">
        <v>44511</v>
      </c>
      <c r="E36" s="20" t="s">
        <v>1389</v>
      </c>
      <c r="F36" s="20" t="s">
        <v>1390</v>
      </c>
      <c r="G36" s="67" t="s">
        <v>741</v>
      </c>
      <c r="H36" s="20" t="s">
        <v>1391</v>
      </c>
      <c r="I36" s="20" t="s">
        <v>1392</v>
      </c>
      <c r="J36" s="21" t="s">
        <v>1393</v>
      </c>
      <c r="K36" s="22">
        <v>17999.759999999998</v>
      </c>
      <c r="L36" s="58">
        <v>21173.4</v>
      </c>
      <c r="M36" s="23" t="s">
        <v>26</v>
      </c>
      <c r="N36" s="23" t="s">
        <v>27</v>
      </c>
      <c r="O36" s="23">
        <v>44483</v>
      </c>
      <c r="P36" s="23">
        <v>45944</v>
      </c>
      <c r="Q36" s="22" t="s">
        <v>1060</v>
      </c>
      <c r="R36" s="20">
        <f>12+12+12+12</f>
        <v>48</v>
      </c>
      <c r="S36" s="20" t="s">
        <v>1211</v>
      </c>
      <c r="T36" s="147" t="s">
        <v>1394</v>
      </c>
      <c r="U36" s="21" t="s">
        <v>1395</v>
      </c>
      <c r="V36" s="5"/>
      <c r="W36" s="5"/>
      <c r="X36" s="5"/>
      <c r="Y36" s="5"/>
    </row>
    <row r="37" spans="1:25" ht="133.5" customHeight="1" x14ac:dyDescent="0.25">
      <c r="A37" s="3"/>
      <c r="B37" s="208">
        <v>29</v>
      </c>
      <c r="C37" s="20" t="s">
        <v>761</v>
      </c>
      <c r="D37" s="24">
        <v>45216</v>
      </c>
      <c r="E37" s="20" t="s">
        <v>1396</v>
      </c>
      <c r="F37" s="20" t="s">
        <v>1397</v>
      </c>
      <c r="G37" s="67" t="s">
        <v>936</v>
      </c>
      <c r="H37" s="21" t="s">
        <v>1398</v>
      </c>
      <c r="I37" s="21" t="s">
        <v>796</v>
      </c>
      <c r="J37" s="21" t="s">
        <v>1399</v>
      </c>
      <c r="K37" s="22">
        <v>15192</v>
      </c>
      <c r="L37" s="22"/>
      <c r="M37" s="23" t="s">
        <v>26</v>
      </c>
      <c r="N37" s="111" t="s">
        <v>27</v>
      </c>
      <c r="O37" s="118">
        <v>45216</v>
      </c>
      <c r="P37" s="23">
        <v>45947</v>
      </c>
      <c r="Q37" s="24" t="s">
        <v>1400</v>
      </c>
      <c r="R37" s="20">
        <f>12+12</f>
        <v>24</v>
      </c>
      <c r="S37" s="20" t="s">
        <v>940</v>
      </c>
      <c r="T37" s="21" t="s">
        <v>1401</v>
      </c>
      <c r="U37" s="21" t="s">
        <v>1341</v>
      </c>
      <c r="V37" s="5"/>
      <c r="W37" s="5"/>
      <c r="X37" s="5"/>
      <c r="Y37" s="5"/>
    </row>
    <row r="38" spans="1:25" ht="245.25" customHeight="1" x14ac:dyDescent="0.25">
      <c r="A38" s="3"/>
      <c r="B38" s="208">
        <v>30</v>
      </c>
      <c r="C38" s="20" t="s">
        <v>1402</v>
      </c>
      <c r="D38" s="24">
        <v>45583</v>
      </c>
      <c r="E38" s="20" t="s">
        <v>1403</v>
      </c>
      <c r="F38" s="20" t="s">
        <v>1404</v>
      </c>
      <c r="G38" s="67" t="s">
        <v>936</v>
      </c>
      <c r="H38" s="21" t="s">
        <v>1405</v>
      </c>
      <c r="I38" s="21" t="s">
        <v>1406</v>
      </c>
      <c r="J38" s="21" t="s">
        <v>1407</v>
      </c>
      <c r="K38" s="40">
        <v>2750</v>
      </c>
      <c r="L38" s="22"/>
      <c r="M38" s="23" t="s">
        <v>26</v>
      </c>
      <c r="N38" s="111" t="s">
        <v>27</v>
      </c>
      <c r="O38" s="118">
        <v>45583</v>
      </c>
      <c r="P38" s="23">
        <v>45948</v>
      </c>
      <c r="Q38" s="24" t="s">
        <v>233</v>
      </c>
      <c r="R38" s="20">
        <f>12</f>
        <v>12</v>
      </c>
      <c r="S38" s="20" t="s">
        <v>562</v>
      </c>
      <c r="T38" s="147" t="s">
        <v>1408</v>
      </c>
      <c r="U38" s="21" t="s">
        <v>1409</v>
      </c>
      <c r="V38" s="5"/>
      <c r="W38" s="5"/>
      <c r="X38" s="5"/>
      <c r="Y38" s="5"/>
    </row>
    <row r="39" spans="1:25" ht="133.5" customHeight="1" x14ac:dyDescent="0.25">
      <c r="A39" s="3"/>
      <c r="B39" s="48">
        <v>31</v>
      </c>
      <c r="C39" s="20" t="s">
        <v>1410</v>
      </c>
      <c r="D39" s="24">
        <v>44854</v>
      </c>
      <c r="E39" s="20" t="s">
        <v>1411</v>
      </c>
      <c r="F39" s="67" t="s">
        <v>1412</v>
      </c>
      <c r="G39" s="67" t="s">
        <v>741</v>
      </c>
      <c r="H39" s="21" t="s">
        <v>1413</v>
      </c>
      <c r="I39" s="21" t="s">
        <v>1414</v>
      </c>
      <c r="J39" s="21" t="s">
        <v>1415</v>
      </c>
      <c r="K39" s="22">
        <v>1538.8</v>
      </c>
      <c r="L39" s="58">
        <v>706.8</v>
      </c>
      <c r="M39" s="23" t="s">
        <v>26</v>
      </c>
      <c r="N39" s="118" t="s">
        <v>27</v>
      </c>
      <c r="O39" s="24">
        <v>44854</v>
      </c>
      <c r="P39" s="24">
        <v>45949</v>
      </c>
      <c r="Q39" s="24" t="s">
        <v>342</v>
      </c>
      <c r="R39" s="20">
        <f>12+12+12</f>
        <v>36</v>
      </c>
      <c r="S39" s="20" t="s">
        <v>745</v>
      </c>
      <c r="T39" s="122" t="s">
        <v>1416</v>
      </c>
      <c r="U39" s="21" t="s">
        <v>1409</v>
      </c>
      <c r="V39" s="5"/>
      <c r="W39" s="5"/>
      <c r="X39" s="5"/>
      <c r="Y39" s="5"/>
    </row>
    <row r="40" spans="1:25" ht="229.5" customHeight="1" x14ac:dyDescent="0.25">
      <c r="A40" s="3"/>
      <c r="B40" s="208">
        <v>32</v>
      </c>
      <c r="C40" s="20" t="s">
        <v>1417</v>
      </c>
      <c r="D40" s="24">
        <v>44147</v>
      </c>
      <c r="E40" s="20" t="s">
        <v>1418</v>
      </c>
      <c r="F40" s="20" t="s">
        <v>1419</v>
      </c>
      <c r="G40" s="67" t="s">
        <v>741</v>
      </c>
      <c r="H40" s="21" t="s">
        <v>1420</v>
      </c>
      <c r="I40" s="21" t="s">
        <v>1421</v>
      </c>
      <c r="J40" s="21" t="s">
        <v>1422</v>
      </c>
      <c r="K40" s="22">
        <v>8200</v>
      </c>
      <c r="L40" s="22">
        <v>8833.84</v>
      </c>
      <c r="M40" s="23" t="s">
        <v>26</v>
      </c>
      <c r="N40" s="210" t="s">
        <v>27</v>
      </c>
      <c r="O40" s="210">
        <v>44148</v>
      </c>
      <c r="P40" s="23">
        <v>45974</v>
      </c>
      <c r="Q40" s="24" t="s">
        <v>1102</v>
      </c>
      <c r="R40" s="20">
        <f>12+12+12+12+12</f>
        <v>60</v>
      </c>
      <c r="S40" s="20" t="s">
        <v>552</v>
      </c>
      <c r="T40" s="21" t="s">
        <v>1423</v>
      </c>
      <c r="U40" s="21" t="s">
        <v>1084</v>
      </c>
      <c r="V40" s="5"/>
      <c r="W40" s="5"/>
      <c r="X40" s="5"/>
      <c r="Y40" s="5"/>
    </row>
    <row r="41" spans="1:25" ht="169.5" customHeight="1" x14ac:dyDescent="0.25">
      <c r="A41" s="3"/>
      <c r="B41" s="48">
        <v>33</v>
      </c>
      <c r="C41" s="20" t="s">
        <v>1424</v>
      </c>
      <c r="D41" s="24">
        <v>45253</v>
      </c>
      <c r="E41" s="20" t="s">
        <v>1425</v>
      </c>
      <c r="F41" s="20" t="s">
        <v>1426</v>
      </c>
      <c r="G41" s="27" t="s">
        <v>741</v>
      </c>
      <c r="H41" s="21" t="s">
        <v>1427</v>
      </c>
      <c r="I41" s="21" t="s">
        <v>1428</v>
      </c>
      <c r="J41" s="21" t="s">
        <v>1429</v>
      </c>
      <c r="K41" s="22">
        <v>1836</v>
      </c>
      <c r="L41" s="58"/>
      <c r="M41" s="23" t="s">
        <v>26</v>
      </c>
      <c r="N41" s="111" t="s">
        <v>27</v>
      </c>
      <c r="O41" s="24">
        <v>45254</v>
      </c>
      <c r="P41" s="24">
        <v>45985</v>
      </c>
      <c r="Q41" s="30" t="s">
        <v>1049</v>
      </c>
      <c r="R41" s="20">
        <f>12+12</f>
        <v>24</v>
      </c>
      <c r="S41" s="20" t="s">
        <v>679</v>
      </c>
      <c r="T41" s="21" t="s">
        <v>1430</v>
      </c>
      <c r="U41" s="21" t="s">
        <v>1431</v>
      </c>
      <c r="V41" s="5"/>
      <c r="W41" s="5"/>
      <c r="X41" s="5"/>
      <c r="Y41" s="5"/>
    </row>
    <row r="42" spans="1:25" ht="143.25" customHeight="1" x14ac:dyDescent="0.25">
      <c r="A42" s="3"/>
      <c r="B42" s="208">
        <v>34</v>
      </c>
      <c r="C42" s="20" t="s">
        <v>1432</v>
      </c>
      <c r="D42" s="24">
        <v>45638</v>
      </c>
      <c r="E42" s="20" t="s">
        <v>1247</v>
      </c>
      <c r="F42" s="20" t="s">
        <v>1109</v>
      </c>
      <c r="G42" s="67" t="s">
        <v>730</v>
      </c>
      <c r="H42" s="21" t="s">
        <v>1248</v>
      </c>
      <c r="I42" s="20" t="s">
        <v>1249</v>
      </c>
      <c r="J42" s="128" t="s">
        <v>1433</v>
      </c>
      <c r="K42" s="22">
        <v>267803.28000000003</v>
      </c>
      <c r="L42" s="22"/>
      <c r="M42" s="23" t="s">
        <v>26</v>
      </c>
      <c r="N42" s="23" t="s">
        <v>27</v>
      </c>
      <c r="O42" s="24">
        <v>45643</v>
      </c>
      <c r="P42" s="23">
        <v>46008</v>
      </c>
      <c r="Q42" s="24" t="s">
        <v>233</v>
      </c>
      <c r="R42" s="20">
        <f>12</f>
        <v>12</v>
      </c>
      <c r="S42" s="20" t="s">
        <v>552</v>
      </c>
      <c r="T42" s="21" t="s">
        <v>1434</v>
      </c>
      <c r="U42" s="21" t="s">
        <v>1435</v>
      </c>
      <c r="V42" s="5"/>
      <c r="W42" s="5"/>
      <c r="X42" s="5"/>
      <c r="Y42" s="5"/>
    </row>
    <row r="43" spans="1:25" ht="149.25" customHeight="1" x14ac:dyDescent="0.25">
      <c r="A43" s="3"/>
      <c r="B43" s="208">
        <v>35</v>
      </c>
      <c r="C43" s="20" t="s">
        <v>1436</v>
      </c>
      <c r="D43" s="24">
        <v>45279</v>
      </c>
      <c r="E43" s="20" t="s">
        <v>1437</v>
      </c>
      <c r="F43" s="20" t="s">
        <v>1438</v>
      </c>
      <c r="G43" s="67" t="s">
        <v>741</v>
      </c>
      <c r="H43" s="21" t="s">
        <v>1439</v>
      </c>
      <c r="I43" s="21" t="s">
        <v>1440</v>
      </c>
      <c r="J43" s="21" t="s">
        <v>1441</v>
      </c>
      <c r="K43" s="30">
        <v>1558.8</v>
      </c>
      <c r="L43" s="22">
        <v>1411.44</v>
      </c>
      <c r="M43" s="23" t="s">
        <v>26</v>
      </c>
      <c r="N43" s="210" t="s">
        <v>27</v>
      </c>
      <c r="O43" s="24">
        <v>45280</v>
      </c>
      <c r="P43" s="23">
        <v>46011</v>
      </c>
      <c r="Q43" s="24" t="s">
        <v>317</v>
      </c>
      <c r="R43" s="20">
        <f>12+12</f>
        <v>24</v>
      </c>
      <c r="S43" s="20" t="s">
        <v>1297</v>
      </c>
      <c r="T43" s="122" t="s">
        <v>1442</v>
      </c>
      <c r="U43" s="21" t="s">
        <v>1443</v>
      </c>
      <c r="V43" s="5"/>
      <c r="W43" s="5"/>
      <c r="X43" s="5"/>
      <c r="Y43" s="5"/>
    </row>
    <row r="44" spans="1:25" ht="141" customHeight="1" x14ac:dyDescent="0.25">
      <c r="A44" s="3"/>
      <c r="B44" s="208">
        <v>36</v>
      </c>
      <c r="C44" s="20" t="s">
        <v>1444</v>
      </c>
      <c r="D44" s="24">
        <v>45672</v>
      </c>
      <c r="E44" s="20" t="s">
        <v>1445</v>
      </c>
      <c r="F44" s="20" t="s">
        <v>1446</v>
      </c>
      <c r="G44" s="67" t="s">
        <v>730</v>
      </c>
      <c r="H44" s="21" t="s">
        <v>1447</v>
      </c>
      <c r="I44" s="20" t="s">
        <v>1448</v>
      </c>
      <c r="J44" s="128" t="s">
        <v>1449</v>
      </c>
      <c r="K44" s="22">
        <v>1687641.66</v>
      </c>
      <c r="L44" s="22"/>
      <c r="M44" s="23" t="s">
        <v>26</v>
      </c>
      <c r="N44" s="23" t="s">
        <v>27</v>
      </c>
      <c r="O44" s="24">
        <v>45673</v>
      </c>
      <c r="P44" s="158">
        <v>46038</v>
      </c>
      <c r="Q44" s="30" t="s">
        <v>1450</v>
      </c>
      <c r="R44" s="20">
        <f>12</f>
        <v>12</v>
      </c>
      <c r="S44" s="20" t="s">
        <v>552</v>
      </c>
      <c r="T44" s="122" t="s">
        <v>1451</v>
      </c>
      <c r="U44" s="21" t="s">
        <v>1452</v>
      </c>
      <c r="V44" s="5"/>
      <c r="W44" s="5"/>
      <c r="X44" s="5"/>
      <c r="Y44" s="5"/>
    </row>
    <row r="45" spans="1:25" ht="128.25" customHeight="1" x14ac:dyDescent="0.25">
      <c r="A45" s="3"/>
      <c r="B45" s="208">
        <v>37</v>
      </c>
      <c r="C45" s="20" t="s">
        <v>1453</v>
      </c>
      <c r="D45" s="24">
        <v>45672</v>
      </c>
      <c r="E45" s="20" t="s">
        <v>1454</v>
      </c>
      <c r="F45" s="20" t="s">
        <v>1455</v>
      </c>
      <c r="G45" s="67" t="s">
        <v>730</v>
      </c>
      <c r="H45" s="21" t="s">
        <v>1456</v>
      </c>
      <c r="I45" s="20" t="s">
        <v>1457</v>
      </c>
      <c r="J45" s="128" t="s">
        <v>1458</v>
      </c>
      <c r="K45" s="22">
        <f>674555.64 +76800</f>
        <v>751355.64</v>
      </c>
      <c r="L45" s="22"/>
      <c r="M45" s="23" t="s">
        <v>26</v>
      </c>
      <c r="N45" s="23" t="s">
        <v>27</v>
      </c>
      <c r="O45" s="24">
        <v>45673</v>
      </c>
      <c r="P45" s="158">
        <v>46038</v>
      </c>
      <c r="Q45" s="30" t="s">
        <v>1450</v>
      </c>
      <c r="R45" s="20">
        <f>12</f>
        <v>12</v>
      </c>
      <c r="S45" s="20" t="s">
        <v>552</v>
      </c>
      <c r="T45" s="122" t="s">
        <v>1459</v>
      </c>
      <c r="U45" s="21" t="s">
        <v>1452</v>
      </c>
      <c r="V45" s="5"/>
      <c r="W45" s="5"/>
      <c r="X45" s="5"/>
      <c r="Y45" s="5"/>
    </row>
    <row r="46" spans="1:25" ht="258.75" customHeight="1" x14ac:dyDescent="0.25">
      <c r="A46" s="3"/>
      <c r="B46" s="208">
        <v>38</v>
      </c>
      <c r="C46" s="20" t="s">
        <v>1460</v>
      </c>
      <c r="D46" s="24">
        <v>45679</v>
      </c>
      <c r="E46" s="27" t="s">
        <v>1461</v>
      </c>
      <c r="F46" s="27" t="s">
        <v>1462</v>
      </c>
      <c r="G46" s="20" t="s">
        <v>730</v>
      </c>
      <c r="H46" s="128" t="s">
        <v>1463</v>
      </c>
      <c r="I46" s="128" t="s">
        <v>1464</v>
      </c>
      <c r="J46" s="102" t="s">
        <v>1465</v>
      </c>
      <c r="K46" s="22">
        <v>66396.06</v>
      </c>
      <c r="L46" s="64" t="s">
        <v>1466</v>
      </c>
      <c r="M46" s="23" t="s">
        <v>26</v>
      </c>
      <c r="N46" s="210" t="s">
        <v>27</v>
      </c>
      <c r="O46" s="24">
        <v>45680</v>
      </c>
      <c r="P46" s="121">
        <v>46045</v>
      </c>
      <c r="Q46" s="24" t="s">
        <v>233</v>
      </c>
      <c r="R46" s="100">
        <f>12</f>
        <v>12</v>
      </c>
      <c r="S46" s="21" t="s">
        <v>552</v>
      </c>
      <c r="T46" s="21" t="s">
        <v>1467</v>
      </c>
      <c r="U46" s="21" t="s">
        <v>1468</v>
      </c>
      <c r="V46" s="5"/>
      <c r="W46" s="5"/>
      <c r="X46" s="5"/>
      <c r="Y46" s="5"/>
    </row>
    <row r="47" spans="1:25" ht="246.75" customHeight="1" x14ac:dyDescent="0.25">
      <c r="A47" s="3"/>
      <c r="B47" s="208">
        <v>39</v>
      </c>
      <c r="C47" s="20" t="s">
        <v>1469</v>
      </c>
      <c r="D47" s="24">
        <v>45680</v>
      </c>
      <c r="E47" s="20" t="s">
        <v>1470</v>
      </c>
      <c r="F47" s="20" t="s">
        <v>1471</v>
      </c>
      <c r="G47" s="27" t="s">
        <v>730</v>
      </c>
      <c r="H47" s="21" t="s">
        <v>1472</v>
      </c>
      <c r="I47" s="20" t="s">
        <v>1473</v>
      </c>
      <c r="J47" s="128" t="s">
        <v>1474</v>
      </c>
      <c r="K47" s="22"/>
      <c r="L47" s="22"/>
      <c r="M47" s="23" t="s">
        <v>654</v>
      </c>
      <c r="N47" s="210" t="s">
        <v>27</v>
      </c>
      <c r="O47" s="24">
        <v>45680</v>
      </c>
      <c r="P47" s="158">
        <v>46045</v>
      </c>
      <c r="Q47" s="30" t="s">
        <v>233</v>
      </c>
      <c r="R47" s="20">
        <f>12</f>
        <v>12</v>
      </c>
      <c r="S47" s="20" t="s">
        <v>543</v>
      </c>
      <c r="T47" s="21" t="s">
        <v>1475</v>
      </c>
      <c r="U47" s="21" t="s">
        <v>1468</v>
      </c>
      <c r="V47" s="5"/>
      <c r="W47" s="5"/>
      <c r="X47" s="5"/>
      <c r="Y47" s="5"/>
    </row>
    <row r="48" spans="1:25" ht="202.5" customHeight="1" x14ac:dyDescent="0.25">
      <c r="A48" s="3"/>
      <c r="B48" s="208">
        <v>40</v>
      </c>
      <c r="C48" s="108" t="s">
        <v>1476</v>
      </c>
      <c r="D48" s="24">
        <v>45320</v>
      </c>
      <c r="E48" s="20" t="s">
        <v>1477</v>
      </c>
      <c r="F48" s="20" t="s">
        <v>1478</v>
      </c>
      <c r="G48" s="67" t="s">
        <v>730</v>
      </c>
      <c r="H48" s="21" t="s">
        <v>1479</v>
      </c>
      <c r="I48" s="20" t="s">
        <v>1480</v>
      </c>
      <c r="J48" s="21" t="s">
        <v>1481</v>
      </c>
      <c r="K48" s="22">
        <f>493308.26 + 109417.3</f>
        <v>602725.56000000006</v>
      </c>
      <c r="L48" s="58">
        <f>529446.72 + 109417.3</f>
        <v>638864.02</v>
      </c>
      <c r="M48" s="23" t="s">
        <v>26</v>
      </c>
      <c r="N48" s="23" t="s">
        <v>27</v>
      </c>
      <c r="O48" s="159">
        <v>45324</v>
      </c>
      <c r="P48" s="159">
        <v>46055</v>
      </c>
      <c r="Q48" s="22" t="s">
        <v>317</v>
      </c>
      <c r="R48" s="20">
        <f>12+12</f>
        <v>24</v>
      </c>
      <c r="S48" s="33" t="s">
        <v>552</v>
      </c>
      <c r="T48" s="21" t="s">
        <v>1482</v>
      </c>
      <c r="U48" s="21" t="s">
        <v>1483</v>
      </c>
      <c r="V48" s="5"/>
      <c r="W48" s="5"/>
      <c r="X48" s="5"/>
      <c r="Y48" s="5"/>
    </row>
    <row r="49" spans="1:25" ht="338.25" customHeight="1" x14ac:dyDescent="0.25">
      <c r="A49" s="3"/>
      <c r="B49" s="208">
        <v>41</v>
      </c>
      <c r="C49" s="20" t="s">
        <v>1484</v>
      </c>
      <c r="D49" s="24">
        <v>45687</v>
      </c>
      <c r="E49" s="27" t="s">
        <v>1485</v>
      </c>
      <c r="F49" s="49" t="s">
        <v>1486</v>
      </c>
      <c r="G49" s="27" t="s">
        <v>730</v>
      </c>
      <c r="H49" s="21" t="s">
        <v>1487</v>
      </c>
      <c r="I49" s="21" t="s">
        <v>1488</v>
      </c>
      <c r="J49" s="128" t="s">
        <v>1489</v>
      </c>
      <c r="K49" s="22">
        <v>59000</v>
      </c>
      <c r="L49" s="22"/>
      <c r="M49" s="23" t="s">
        <v>26</v>
      </c>
      <c r="N49" s="211" t="s">
        <v>175</v>
      </c>
      <c r="O49" s="210">
        <v>45691</v>
      </c>
      <c r="P49" s="23">
        <v>46056</v>
      </c>
      <c r="Q49" s="22" t="s">
        <v>233</v>
      </c>
      <c r="R49" s="20">
        <f>12</f>
        <v>12</v>
      </c>
      <c r="S49" s="20" t="s">
        <v>562</v>
      </c>
      <c r="T49" s="21" t="s">
        <v>1490</v>
      </c>
      <c r="U49" s="21" t="s">
        <v>1491</v>
      </c>
      <c r="V49" s="5"/>
      <c r="W49" s="5"/>
      <c r="X49" s="5"/>
      <c r="Y49" s="5"/>
    </row>
    <row r="50" spans="1:25" ht="192.75" customHeight="1" x14ac:dyDescent="0.25">
      <c r="A50" s="3"/>
      <c r="B50" s="208">
        <v>42</v>
      </c>
      <c r="C50" s="20" t="s">
        <v>1492</v>
      </c>
      <c r="D50" s="24">
        <v>45700</v>
      </c>
      <c r="E50" s="20" t="s">
        <v>1493</v>
      </c>
      <c r="F50" s="20" t="s">
        <v>1494</v>
      </c>
      <c r="G50" s="67" t="s">
        <v>730</v>
      </c>
      <c r="H50" s="21" t="s">
        <v>1495</v>
      </c>
      <c r="I50" s="21" t="s">
        <v>743</v>
      </c>
      <c r="J50" s="21" t="s">
        <v>1496</v>
      </c>
      <c r="K50" s="30">
        <f>29607.35</f>
        <v>29607.35</v>
      </c>
      <c r="L50" s="22"/>
      <c r="M50" s="23" t="s">
        <v>26</v>
      </c>
      <c r="N50" s="210" t="s">
        <v>27</v>
      </c>
      <c r="O50" s="24">
        <v>45701</v>
      </c>
      <c r="P50" s="23">
        <v>46066</v>
      </c>
      <c r="Q50" s="30" t="s">
        <v>1450</v>
      </c>
      <c r="R50" s="20">
        <f>12</f>
        <v>12</v>
      </c>
      <c r="S50" s="20" t="s">
        <v>656</v>
      </c>
      <c r="T50" s="21" t="s">
        <v>1497</v>
      </c>
      <c r="U50" s="21" t="s">
        <v>1498</v>
      </c>
      <c r="V50" s="5"/>
      <c r="W50" s="5"/>
      <c r="X50" s="5"/>
      <c r="Y50" s="5"/>
    </row>
    <row r="51" spans="1:25" ht="176.25" customHeight="1" x14ac:dyDescent="0.25">
      <c r="A51" s="3"/>
      <c r="B51" s="208">
        <v>43</v>
      </c>
      <c r="C51" s="20" t="s">
        <v>1499</v>
      </c>
      <c r="D51" s="24">
        <v>45363</v>
      </c>
      <c r="E51" s="20" t="s">
        <v>1500</v>
      </c>
      <c r="F51" s="67" t="s">
        <v>1501</v>
      </c>
      <c r="G51" s="20" t="s">
        <v>730</v>
      </c>
      <c r="H51" s="128" t="s">
        <v>1463</v>
      </c>
      <c r="I51" s="209" t="s">
        <v>1464</v>
      </c>
      <c r="J51" s="21" t="s">
        <v>1502</v>
      </c>
      <c r="K51" s="22">
        <v>500972.72</v>
      </c>
      <c r="L51" s="58"/>
      <c r="M51" s="23" t="s">
        <v>26</v>
      </c>
      <c r="N51" s="210" t="s">
        <v>27</v>
      </c>
      <c r="O51" s="24">
        <v>45363</v>
      </c>
      <c r="P51" s="24">
        <v>46094</v>
      </c>
      <c r="Q51" s="30" t="s">
        <v>317</v>
      </c>
      <c r="R51" s="20">
        <f>12+12</f>
        <v>24</v>
      </c>
      <c r="S51" s="20" t="s">
        <v>552</v>
      </c>
      <c r="T51" s="21" t="s">
        <v>1503</v>
      </c>
      <c r="U51" s="21" t="s">
        <v>1504</v>
      </c>
      <c r="V51" s="5"/>
      <c r="W51" s="5"/>
      <c r="X51" s="5"/>
      <c r="Y51" s="5"/>
    </row>
    <row r="52" spans="1:25" ht="176.25" customHeight="1" x14ac:dyDescent="0.25">
      <c r="A52" s="3"/>
      <c r="B52" s="208">
        <v>44</v>
      </c>
      <c r="C52" s="20" t="s">
        <v>1505</v>
      </c>
      <c r="D52" s="24">
        <v>45736</v>
      </c>
      <c r="E52" s="20" t="s">
        <v>1506</v>
      </c>
      <c r="F52" s="49" t="s">
        <v>1507</v>
      </c>
      <c r="G52" s="27" t="s">
        <v>730</v>
      </c>
      <c r="H52" s="21" t="s">
        <v>1508</v>
      </c>
      <c r="I52" s="21" t="s">
        <v>1509</v>
      </c>
      <c r="J52" s="21" t="s">
        <v>1510</v>
      </c>
      <c r="K52" s="22">
        <v>36499.96</v>
      </c>
      <c r="L52" s="22"/>
      <c r="M52" s="23" t="s">
        <v>26</v>
      </c>
      <c r="N52" s="210" t="s">
        <v>27</v>
      </c>
      <c r="O52" s="210">
        <v>45740</v>
      </c>
      <c r="P52" s="23">
        <v>46105</v>
      </c>
      <c r="Q52" s="22" t="s">
        <v>233</v>
      </c>
      <c r="R52" s="20">
        <f>12</f>
        <v>12</v>
      </c>
      <c r="S52" s="33" t="s">
        <v>756</v>
      </c>
      <c r="T52" s="147" t="s">
        <v>1511</v>
      </c>
      <c r="U52" s="21" t="s">
        <v>1512</v>
      </c>
      <c r="V52" s="5"/>
      <c r="W52" s="5"/>
      <c r="X52" s="5"/>
      <c r="Y52" s="5"/>
    </row>
    <row r="53" spans="1:25" ht="105" customHeight="1" x14ac:dyDescent="0.25">
      <c r="A53" s="3"/>
      <c r="B53" s="208">
        <v>45</v>
      </c>
      <c r="C53" s="20" t="s">
        <v>1513</v>
      </c>
      <c r="D53" s="24">
        <v>45009</v>
      </c>
      <c r="E53" s="27" t="s">
        <v>1514</v>
      </c>
      <c r="F53" s="27" t="s">
        <v>1515</v>
      </c>
      <c r="G53" s="27" t="s">
        <v>741</v>
      </c>
      <c r="H53" s="114" t="s">
        <v>1516</v>
      </c>
      <c r="I53" s="21" t="s">
        <v>1517</v>
      </c>
      <c r="J53" s="115" t="s">
        <v>1518</v>
      </c>
      <c r="K53" s="22">
        <v>838.8</v>
      </c>
      <c r="L53" s="58">
        <v>420</v>
      </c>
      <c r="M53" s="23" t="s">
        <v>26</v>
      </c>
      <c r="N53" s="24" t="s">
        <v>27</v>
      </c>
      <c r="O53" s="24">
        <v>45013</v>
      </c>
      <c r="P53" s="116">
        <v>46293</v>
      </c>
      <c r="Q53" s="22" t="s">
        <v>342</v>
      </c>
      <c r="R53" s="114">
        <f>12+12+6</f>
        <v>30</v>
      </c>
      <c r="S53" s="33" t="s">
        <v>745</v>
      </c>
      <c r="T53" s="147" t="s">
        <v>1519</v>
      </c>
      <c r="U53" s="21" t="s">
        <v>1520</v>
      </c>
      <c r="V53" s="5"/>
      <c r="W53" s="5"/>
      <c r="X53" s="5"/>
      <c r="Y53" s="5"/>
    </row>
    <row r="54" spans="1:25" ht="105" customHeight="1" x14ac:dyDescent="0.25">
      <c r="A54" s="3"/>
      <c r="B54" s="48">
        <v>46</v>
      </c>
      <c r="C54" s="20" t="s">
        <v>1521</v>
      </c>
      <c r="D54" s="24">
        <v>44595</v>
      </c>
      <c r="E54" s="27" t="s">
        <v>1522</v>
      </c>
      <c r="F54" s="49" t="s">
        <v>1523</v>
      </c>
      <c r="G54" s="27" t="s">
        <v>741</v>
      </c>
      <c r="H54" s="114" t="s">
        <v>1524</v>
      </c>
      <c r="I54" s="21" t="s">
        <v>1525</v>
      </c>
      <c r="J54" s="115" t="s">
        <v>570</v>
      </c>
      <c r="K54" s="22">
        <v>89034.72</v>
      </c>
      <c r="L54" s="58">
        <v>97476.6</v>
      </c>
      <c r="M54" s="23" t="s">
        <v>26</v>
      </c>
      <c r="N54" s="24" t="s">
        <v>27</v>
      </c>
      <c r="O54" s="24">
        <v>44655</v>
      </c>
      <c r="P54" s="116">
        <v>46116</v>
      </c>
      <c r="Q54" s="30" t="s">
        <v>1526</v>
      </c>
      <c r="R54" s="114">
        <f>12+12+12+12</f>
        <v>48</v>
      </c>
      <c r="S54" s="33" t="s">
        <v>571</v>
      </c>
      <c r="T54" s="21" t="s">
        <v>1527</v>
      </c>
      <c r="U54" s="21" t="s">
        <v>1512</v>
      </c>
      <c r="V54" s="5"/>
      <c r="W54" s="5"/>
      <c r="X54" s="5"/>
      <c r="Y54" s="5"/>
    </row>
    <row r="55" spans="1:25" ht="66" customHeight="1" x14ac:dyDescent="0.25">
      <c r="A55" s="3"/>
      <c r="B55" s="208">
        <v>47</v>
      </c>
      <c r="C55" s="20" t="s">
        <v>1528</v>
      </c>
      <c r="D55" s="24">
        <v>45034</v>
      </c>
      <c r="E55" s="49" t="s">
        <v>1529</v>
      </c>
      <c r="F55" s="20" t="s">
        <v>1530</v>
      </c>
      <c r="G55" s="27" t="s">
        <v>741</v>
      </c>
      <c r="H55" s="115" t="s">
        <v>1531</v>
      </c>
      <c r="I55" s="21" t="s">
        <v>1532</v>
      </c>
      <c r="J55" s="115" t="s">
        <v>1533</v>
      </c>
      <c r="K55" s="22">
        <f>25200+10800</f>
        <v>36000</v>
      </c>
      <c r="L55" s="58"/>
      <c r="M55" s="23" t="s">
        <v>928</v>
      </c>
      <c r="N55" s="210" t="s">
        <v>27</v>
      </c>
      <c r="O55" s="24">
        <v>45034</v>
      </c>
      <c r="P55" s="116">
        <v>46130</v>
      </c>
      <c r="Q55" s="30" t="s">
        <v>342</v>
      </c>
      <c r="R55" s="114">
        <f>12+12+12</f>
        <v>36</v>
      </c>
      <c r="S55" s="33" t="s">
        <v>745</v>
      </c>
      <c r="T55" s="122" t="s">
        <v>1534</v>
      </c>
      <c r="U55" s="21" t="s">
        <v>1535</v>
      </c>
      <c r="V55" s="5"/>
      <c r="W55" s="5"/>
      <c r="X55" s="5"/>
      <c r="Y55" s="5"/>
    </row>
    <row r="56" spans="1:25" ht="167.25" customHeight="1" x14ac:dyDescent="0.25">
      <c r="A56" s="3"/>
      <c r="B56" s="208">
        <v>48</v>
      </c>
      <c r="C56" s="20" t="s">
        <v>1536</v>
      </c>
      <c r="D56" s="24">
        <v>45044</v>
      </c>
      <c r="E56" s="21" t="s">
        <v>1537</v>
      </c>
      <c r="F56" s="20" t="s">
        <v>1538</v>
      </c>
      <c r="G56" s="27" t="s">
        <v>741</v>
      </c>
      <c r="H56" s="115" t="s">
        <v>1539</v>
      </c>
      <c r="I56" s="209" t="s">
        <v>1540</v>
      </c>
      <c r="J56" s="115" t="s">
        <v>1541</v>
      </c>
      <c r="K56" s="22">
        <f>1078.8</f>
        <v>1078.8</v>
      </c>
      <c r="L56" s="22"/>
      <c r="M56" s="23" t="s">
        <v>26</v>
      </c>
      <c r="N56" s="210" t="s">
        <v>27</v>
      </c>
      <c r="O56" s="24">
        <v>45044</v>
      </c>
      <c r="P56" s="119">
        <v>46140</v>
      </c>
      <c r="Q56" s="30" t="s">
        <v>342</v>
      </c>
      <c r="R56" s="114">
        <f>12+12+12</f>
        <v>36</v>
      </c>
      <c r="S56" s="33" t="s">
        <v>745</v>
      </c>
      <c r="T56" s="147" t="s">
        <v>1542</v>
      </c>
      <c r="U56" s="206" t="s">
        <v>1632</v>
      </c>
      <c r="V56" s="5"/>
      <c r="W56" s="5"/>
      <c r="X56" s="5"/>
      <c r="Y56" s="5"/>
    </row>
    <row r="57" spans="1:25" ht="128.25" customHeight="1" x14ac:dyDescent="0.25">
      <c r="A57" s="3"/>
      <c r="B57" s="48">
        <v>49</v>
      </c>
      <c r="C57" s="20" t="s">
        <v>1188</v>
      </c>
      <c r="D57" s="87">
        <v>45414</v>
      </c>
      <c r="E57" s="27" t="s">
        <v>1189</v>
      </c>
      <c r="F57" s="27" t="s">
        <v>1190</v>
      </c>
      <c r="G57" s="27" t="s">
        <v>730</v>
      </c>
      <c r="H57" s="21" t="s">
        <v>1191</v>
      </c>
      <c r="I57" s="20" t="s">
        <v>1192</v>
      </c>
      <c r="J57" s="21" t="s">
        <v>1193</v>
      </c>
      <c r="K57" s="22">
        <f>80448+30000+14749.28+15000+10000</f>
        <v>150197.28</v>
      </c>
      <c r="L57" s="58">
        <v>165287.28</v>
      </c>
      <c r="M57" s="23" t="s">
        <v>26</v>
      </c>
      <c r="N57" s="211" t="s">
        <v>27</v>
      </c>
      <c r="O57" s="24">
        <v>45414</v>
      </c>
      <c r="P57" s="24">
        <v>46144</v>
      </c>
      <c r="Q57" s="30" t="s">
        <v>1194</v>
      </c>
      <c r="R57" s="20">
        <f>12+12</f>
        <v>24</v>
      </c>
      <c r="S57" s="26" t="s">
        <v>1195</v>
      </c>
      <c r="T57" s="203" t="s">
        <v>1196</v>
      </c>
      <c r="U57" s="207" t="s">
        <v>1634</v>
      </c>
      <c r="V57" s="5"/>
      <c r="W57" s="5"/>
      <c r="X57" s="5"/>
      <c r="Y57" s="5"/>
    </row>
    <row r="58" spans="1:25" ht="183" customHeight="1" x14ac:dyDescent="0.25">
      <c r="A58" s="3"/>
      <c r="B58" s="208">
        <v>50</v>
      </c>
      <c r="C58" s="20" t="s">
        <v>884</v>
      </c>
      <c r="D58" s="24">
        <v>45093</v>
      </c>
      <c r="E58" s="27" t="s">
        <v>1543</v>
      </c>
      <c r="F58" s="27" t="s">
        <v>1544</v>
      </c>
      <c r="G58" s="27" t="s">
        <v>741</v>
      </c>
      <c r="H58" s="21" t="s">
        <v>1545</v>
      </c>
      <c r="I58" s="209" t="s">
        <v>1546</v>
      </c>
      <c r="J58" s="21" t="s">
        <v>1547</v>
      </c>
      <c r="K58" s="22">
        <v>15525</v>
      </c>
      <c r="L58" s="22">
        <v>19044</v>
      </c>
      <c r="M58" s="23" t="s">
        <v>654</v>
      </c>
      <c r="N58" s="23" t="s">
        <v>27</v>
      </c>
      <c r="O58" s="24">
        <v>45093</v>
      </c>
      <c r="P58" s="24">
        <v>46189</v>
      </c>
      <c r="Q58" s="30" t="s">
        <v>342</v>
      </c>
      <c r="R58" s="20">
        <f>12+12+12</f>
        <v>36</v>
      </c>
      <c r="S58" s="33" t="s">
        <v>543</v>
      </c>
      <c r="T58" s="21" t="s">
        <v>1548</v>
      </c>
      <c r="U58" s="207" t="s">
        <v>1634</v>
      </c>
      <c r="V58" s="5"/>
      <c r="W58" s="5"/>
      <c r="X58" s="5"/>
      <c r="Y58" s="5"/>
    </row>
    <row r="59" spans="1:25" ht="141.75" customHeight="1" x14ac:dyDescent="0.25">
      <c r="A59" s="3"/>
      <c r="B59" s="208">
        <v>51</v>
      </c>
      <c r="C59" s="20" t="s">
        <v>1549</v>
      </c>
      <c r="D59" s="24">
        <v>44742</v>
      </c>
      <c r="E59" s="20" t="s">
        <v>1550</v>
      </c>
      <c r="F59" s="67" t="s">
        <v>1551</v>
      </c>
      <c r="G59" s="20" t="s">
        <v>956</v>
      </c>
      <c r="H59" s="128" t="s">
        <v>1552</v>
      </c>
      <c r="I59" s="209" t="s">
        <v>1553</v>
      </c>
      <c r="J59" s="21" t="s">
        <v>1554</v>
      </c>
      <c r="K59" s="22">
        <f>(1150*12)+(150*12)</f>
        <v>15600</v>
      </c>
      <c r="L59" s="58"/>
      <c r="M59" s="23" t="s">
        <v>654</v>
      </c>
      <c r="N59" s="210" t="s">
        <v>27</v>
      </c>
      <c r="O59" s="24">
        <v>44743</v>
      </c>
      <c r="P59" s="24">
        <v>46204</v>
      </c>
      <c r="Q59" s="30" t="s">
        <v>317</v>
      </c>
      <c r="R59" s="20">
        <f>24+24</f>
        <v>48</v>
      </c>
      <c r="S59" s="33" t="s">
        <v>745</v>
      </c>
      <c r="T59" s="122" t="s">
        <v>1555</v>
      </c>
      <c r="U59" s="21" t="s">
        <v>1556</v>
      </c>
      <c r="V59" s="5"/>
      <c r="W59" s="5"/>
      <c r="X59" s="5"/>
      <c r="Y59" s="5"/>
    </row>
    <row r="60" spans="1:25" ht="141.75" customHeight="1" x14ac:dyDescent="0.25">
      <c r="A60" s="3"/>
      <c r="B60" s="208">
        <v>52</v>
      </c>
      <c r="C60" s="20" t="s">
        <v>1557</v>
      </c>
      <c r="D60" s="24">
        <v>45546</v>
      </c>
      <c r="E60" s="21" t="s">
        <v>1558</v>
      </c>
      <c r="F60" s="20" t="s">
        <v>1559</v>
      </c>
      <c r="G60" s="27" t="s">
        <v>730</v>
      </c>
      <c r="H60" s="115" t="s">
        <v>1560</v>
      </c>
      <c r="I60" s="209" t="s">
        <v>1561</v>
      </c>
      <c r="J60" s="115" t="s">
        <v>1562</v>
      </c>
      <c r="K60" s="22">
        <v>42456</v>
      </c>
      <c r="L60" s="22"/>
      <c r="M60" s="23" t="s">
        <v>26</v>
      </c>
      <c r="N60" s="210" t="s">
        <v>175</v>
      </c>
      <c r="O60" s="24">
        <v>45546</v>
      </c>
      <c r="P60" s="119">
        <v>46276</v>
      </c>
      <c r="Q60" s="22" t="s">
        <v>233</v>
      </c>
      <c r="R60" s="114">
        <f>24</f>
        <v>24</v>
      </c>
      <c r="S60" s="33" t="s">
        <v>552</v>
      </c>
      <c r="T60" s="122" t="s">
        <v>1563</v>
      </c>
      <c r="U60" s="21" t="s">
        <v>1357</v>
      </c>
      <c r="V60" s="5"/>
      <c r="W60" s="5"/>
      <c r="X60" s="5"/>
      <c r="Y60" s="5"/>
    </row>
    <row r="61" spans="1:25" ht="107.25" customHeight="1" x14ac:dyDescent="0.25">
      <c r="A61" s="3"/>
      <c r="B61" s="208">
        <v>53</v>
      </c>
      <c r="C61" s="20" t="s">
        <v>1564</v>
      </c>
      <c r="D61" s="24">
        <v>44795</v>
      </c>
      <c r="E61" s="21" t="s">
        <v>1565</v>
      </c>
      <c r="F61" s="67" t="s">
        <v>1566</v>
      </c>
      <c r="G61" s="20" t="s">
        <v>741</v>
      </c>
      <c r="H61" s="128" t="s">
        <v>1567</v>
      </c>
      <c r="I61" s="21" t="s">
        <v>1568</v>
      </c>
      <c r="J61" s="21" t="s">
        <v>1569</v>
      </c>
      <c r="K61" s="22">
        <v>19200</v>
      </c>
      <c r="L61" s="58"/>
      <c r="M61" s="23" t="s">
        <v>654</v>
      </c>
      <c r="N61" s="210" t="s">
        <v>27</v>
      </c>
      <c r="O61" s="24">
        <v>44795</v>
      </c>
      <c r="P61" s="24">
        <v>46621</v>
      </c>
      <c r="Q61" s="30" t="s">
        <v>233</v>
      </c>
      <c r="R61" s="20">
        <f>60</f>
        <v>60</v>
      </c>
      <c r="S61" s="33"/>
      <c r="T61" s="122" t="s">
        <v>1570</v>
      </c>
      <c r="U61" s="21" t="s">
        <v>747</v>
      </c>
      <c r="V61" s="5"/>
      <c r="W61" s="5"/>
      <c r="X61" s="5"/>
      <c r="Y61" s="5"/>
    </row>
    <row r="62" spans="1:25" ht="154.5" customHeight="1" x14ac:dyDescent="0.25">
      <c r="A62" s="3"/>
      <c r="B62" s="208">
        <v>54</v>
      </c>
      <c r="C62" s="20">
        <v>2172</v>
      </c>
      <c r="D62" s="24">
        <v>45302</v>
      </c>
      <c r="E62" s="20" t="s">
        <v>1571</v>
      </c>
      <c r="F62" s="21" t="s">
        <v>1572</v>
      </c>
      <c r="G62" s="20" t="s">
        <v>1573</v>
      </c>
      <c r="H62" s="20" t="s">
        <v>1574</v>
      </c>
      <c r="I62" s="20" t="s">
        <v>1575</v>
      </c>
      <c r="J62" s="21" t="s">
        <v>1576</v>
      </c>
      <c r="K62" s="22">
        <v>0</v>
      </c>
      <c r="L62" s="58"/>
      <c r="M62" s="23" t="s">
        <v>1577</v>
      </c>
      <c r="N62" s="23" t="s">
        <v>27</v>
      </c>
      <c r="O62" s="24">
        <v>45302</v>
      </c>
      <c r="P62" s="24">
        <v>47129</v>
      </c>
      <c r="Q62" s="30" t="s">
        <v>1578</v>
      </c>
      <c r="R62" s="20" t="s">
        <v>1579</v>
      </c>
      <c r="S62" s="20" t="s">
        <v>571</v>
      </c>
      <c r="T62" s="21" t="s">
        <v>1580</v>
      </c>
      <c r="U62" s="21" t="s">
        <v>1581</v>
      </c>
      <c r="V62" s="5"/>
      <c r="W62" s="5"/>
      <c r="X62" s="5"/>
      <c r="Y62" s="5"/>
    </row>
    <row r="63" spans="1:25" ht="213.75" customHeight="1" x14ac:dyDescent="0.25">
      <c r="A63" s="3"/>
      <c r="B63" s="48">
        <v>55</v>
      </c>
      <c r="C63" s="20">
        <v>9912526306</v>
      </c>
      <c r="D63" s="24">
        <v>45730</v>
      </c>
      <c r="E63" s="20" t="s">
        <v>1582</v>
      </c>
      <c r="F63" s="67" t="s">
        <v>1583</v>
      </c>
      <c r="G63" s="27" t="s">
        <v>730</v>
      </c>
      <c r="H63" s="146" t="s">
        <v>1165</v>
      </c>
      <c r="I63" s="20" t="s">
        <v>1166</v>
      </c>
      <c r="J63" s="146" t="s">
        <v>1167</v>
      </c>
      <c r="K63" s="22">
        <v>343423.4</v>
      </c>
      <c r="L63" s="22"/>
      <c r="M63" s="23" t="s">
        <v>26</v>
      </c>
      <c r="N63" s="210" t="s">
        <v>175</v>
      </c>
      <c r="O63" s="24">
        <v>45733</v>
      </c>
      <c r="P63" s="23">
        <v>47559</v>
      </c>
      <c r="Q63" s="22" t="s">
        <v>233</v>
      </c>
      <c r="R63" s="20">
        <f>60</f>
        <v>60</v>
      </c>
      <c r="S63" s="20" t="s">
        <v>552</v>
      </c>
      <c r="T63" s="122" t="s">
        <v>1584</v>
      </c>
      <c r="U63" s="21" t="s">
        <v>1585</v>
      </c>
      <c r="V63" s="5"/>
      <c r="W63" s="5"/>
      <c r="X63" s="5"/>
      <c r="Y63" s="5"/>
    </row>
    <row r="64" spans="1:25" ht="99" customHeight="1" x14ac:dyDescent="0.25">
      <c r="A64" s="3"/>
      <c r="B64" s="208">
        <v>56</v>
      </c>
      <c r="C64" s="20" t="s">
        <v>58</v>
      </c>
      <c r="D64" s="24">
        <v>43787</v>
      </c>
      <c r="E64" s="20" t="s">
        <v>1586</v>
      </c>
      <c r="F64" s="20" t="s">
        <v>1587</v>
      </c>
      <c r="G64" s="20" t="s">
        <v>741</v>
      </c>
      <c r="H64" s="21" t="s">
        <v>1588</v>
      </c>
      <c r="I64" s="21" t="s">
        <v>1589</v>
      </c>
      <c r="J64" s="21" t="s">
        <v>1590</v>
      </c>
      <c r="K64" s="30" t="s">
        <v>1591</v>
      </c>
      <c r="L64" s="22"/>
      <c r="M64" s="23" t="s">
        <v>26</v>
      </c>
      <c r="N64" s="23" t="s">
        <v>1592</v>
      </c>
      <c r="O64" s="24">
        <v>43782</v>
      </c>
      <c r="P64" s="23" t="s">
        <v>1593</v>
      </c>
      <c r="Q64" s="24" t="s">
        <v>233</v>
      </c>
      <c r="R64" s="20" t="s">
        <v>1572</v>
      </c>
      <c r="S64" s="20" t="s">
        <v>552</v>
      </c>
      <c r="T64" s="21" t="s">
        <v>1594</v>
      </c>
      <c r="U64" s="21" t="s">
        <v>1595</v>
      </c>
      <c r="V64" s="5"/>
      <c r="W64" s="5"/>
      <c r="X64" s="5"/>
      <c r="Y64" s="5"/>
    </row>
    <row r="65" spans="1:25" ht="86.25" customHeight="1" x14ac:dyDescent="0.25">
      <c r="A65" s="3"/>
      <c r="B65" s="208">
        <v>57</v>
      </c>
      <c r="C65" s="20">
        <v>5029833</v>
      </c>
      <c r="D65" s="24">
        <v>42993</v>
      </c>
      <c r="E65" s="20" t="s">
        <v>1596</v>
      </c>
      <c r="F65" s="67" t="s">
        <v>1597</v>
      </c>
      <c r="G65" s="20" t="s">
        <v>741</v>
      </c>
      <c r="H65" s="21" t="s">
        <v>1598</v>
      </c>
      <c r="I65" s="20" t="s">
        <v>1599</v>
      </c>
      <c r="J65" s="21" t="s">
        <v>1600</v>
      </c>
      <c r="K65" s="22" t="s">
        <v>1601</v>
      </c>
      <c r="L65" s="22"/>
      <c r="M65" s="23" t="s">
        <v>26</v>
      </c>
      <c r="N65" s="210" t="s">
        <v>27</v>
      </c>
      <c r="O65" s="210">
        <v>42993</v>
      </c>
      <c r="P65" s="211" t="s">
        <v>1602</v>
      </c>
      <c r="Q65" s="22" t="s">
        <v>233</v>
      </c>
      <c r="R65" s="20" t="s">
        <v>1572</v>
      </c>
      <c r="S65" s="20" t="s">
        <v>552</v>
      </c>
      <c r="T65" s="21" t="s">
        <v>1603</v>
      </c>
      <c r="U65" s="21" t="s">
        <v>1604</v>
      </c>
      <c r="V65" s="5"/>
      <c r="W65" s="5"/>
      <c r="X65" s="5"/>
      <c r="Y65" s="5"/>
    </row>
    <row r="66" spans="1:25" ht="15.75" customHeight="1" x14ac:dyDescent="0.25">
      <c r="A66" s="3"/>
      <c r="B66" s="3"/>
      <c r="C66" s="3"/>
      <c r="D66" s="3"/>
      <c r="E66" s="3"/>
      <c r="F66" s="149"/>
      <c r="G66" s="149"/>
      <c r="L66" s="150"/>
      <c r="P66" s="153"/>
      <c r="V66" s="5"/>
      <c r="W66" s="5"/>
      <c r="X66" s="5"/>
      <c r="Y66" s="5"/>
    </row>
    <row r="67" spans="1:25" ht="15.75" customHeight="1" x14ac:dyDescent="0.25">
      <c r="A67" s="3"/>
      <c r="B67" s="3"/>
      <c r="C67" s="3"/>
      <c r="D67" s="3"/>
      <c r="E67" s="3"/>
      <c r="F67" s="149"/>
      <c r="G67" s="149"/>
      <c r="L67" s="150"/>
      <c r="P67" s="153"/>
      <c r="T67" s="160"/>
      <c r="V67" s="5"/>
      <c r="W67" s="5"/>
      <c r="X67" s="5"/>
      <c r="Y67" s="5"/>
    </row>
    <row r="68" spans="1:25" ht="15.75" customHeight="1" x14ac:dyDescent="0.25">
      <c r="A68" s="3"/>
      <c r="B68" s="3"/>
      <c r="C68" s="3"/>
      <c r="D68" s="3"/>
      <c r="E68" s="3"/>
      <c r="F68" s="149"/>
      <c r="G68" s="149"/>
      <c r="P68" s="4"/>
      <c r="V68" s="5"/>
      <c r="W68" s="5"/>
      <c r="X68" s="5"/>
      <c r="Y68" s="5"/>
    </row>
    <row r="69" spans="1:25" ht="15.75" customHeight="1" x14ac:dyDescent="0.25">
      <c r="A69" s="3"/>
      <c r="B69" s="3"/>
      <c r="C69" s="3"/>
      <c r="D69" s="3"/>
      <c r="E69" s="3"/>
      <c r="F69" s="149"/>
      <c r="G69" s="149"/>
      <c r="P69" s="4"/>
      <c r="V69" s="5"/>
      <c r="W69" s="5"/>
      <c r="X69" s="5"/>
      <c r="Y69" s="5"/>
    </row>
    <row r="70" spans="1:25" ht="15.75" customHeight="1" x14ac:dyDescent="0.25">
      <c r="A70" s="3"/>
      <c r="B70" s="3"/>
      <c r="C70" s="3"/>
      <c r="D70" s="3"/>
      <c r="E70" s="3"/>
      <c r="F70" s="149"/>
      <c r="G70" s="149"/>
      <c r="P70" s="4"/>
      <c r="V70" s="5"/>
      <c r="W70" s="5"/>
      <c r="X70" s="5"/>
      <c r="Y70" s="5"/>
    </row>
    <row r="71" spans="1:25" ht="15.75" customHeight="1" x14ac:dyDescent="0.25">
      <c r="A71" s="3"/>
      <c r="B71" s="3"/>
      <c r="C71" s="3"/>
      <c r="D71" s="3"/>
      <c r="E71" s="3"/>
      <c r="F71" s="149"/>
      <c r="G71" s="149"/>
      <c r="P71" s="4"/>
      <c r="V71" s="5"/>
      <c r="W71" s="5"/>
      <c r="X71" s="5"/>
      <c r="Y71" s="5"/>
    </row>
    <row r="72" spans="1:25" ht="15.75" customHeight="1" x14ac:dyDescent="0.25">
      <c r="A72" s="3"/>
      <c r="B72" s="3"/>
      <c r="C72" s="3"/>
      <c r="D72" s="3"/>
      <c r="E72" s="3"/>
      <c r="F72" s="149"/>
      <c r="G72" s="149"/>
      <c r="P72" s="4"/>
      <c r="V72" s="5"/>
      <c r="W72" s="5"/>
      <c r="X72" s="5"/>
      <c r="Y72" s="5"/>
    </row>
    <row r="73" spans="1:25" ht="15.75" customHeight="1" x14ac:dyDescent="0.25">
      <c r="A73" s="3"/>
      <c r="B73" s="3"/>
      <c r="C73" s="3"/>
      <c r="D73" s="3"/>
      <c r="E73" s="3"/>
      <c r="F73" s="149"/>
      <c r="G73" s="149"/>
      <c r="P73" s="4"/>
      <c r="V73" s="5"/>
      <c r="W73" s="5"/>
      <c r="X73" s="5"/>
      <c r="Y73" s="5"/>
    </row>
    <row r="74" spans="1:25" ht="15.75" customHeight="1" x14ac:dyDescent="0.25">
      <c r="A74" s="3"/>
      <c r="B74" s="3"/>
      <c r="C74" s="3"/>
      <c r="D74" s="3"/>
      <c r="E74" s="3"/>
      <c r="F74" s="149"/>
      <c r="G74" s="149"/>
      <c r="P74" s="4"/>
      <c r="V74" s="5"/>
      <c r="W74" s="5"/>
      <c r="X74" s="5"/>
      <c r="Y74" s="5"/>
    </row>
    <row r="75" spans="1:25" ht="15.75" customHeight="1" x14ac:dyDescent="0.25">
      <c r="A75" s="3"/>
      <c r="B75" s="3"/>
      <c r="C75" s="3"/>
      <c r="D75" s="3"/>
      <c r="E75" s="3"/>
      <c r="F75" s="149"/>
      <c r="G75" s="149"/>
      <c r="P75" s="4"/>
      <c r="V75" s="5"/>
      <c r="W75" s="5"/>
      <c r="X75" s="5"/>
      <c r="Y75" s="5"/>
    </row>
    <row r="76" spans="1:25" ht="15.75" customHeight="1" x14ac:dyDescent="0.25">
      <c r="A76" s="3"/>
      <c r="B76" s="3"/>
      <c r="C76" s="3"/>
      <c r="D76" s="3"/>
      <c r="E76" s="3"/>
      <c r="F76" s="149"/>
      <c r="G76" s="149"/>
      <c r="P76" s="4"/>
      <c r="V76" s="5"/>
      <c r="W76" s="5"/>
      <c r="X76" s="5"/>
      <c r="Y76" s="5"/>
    </row>
    <row r="77" spans="1:25" ht="15.75" customHeight="1" x14ac:dyDescent="0.25">
      <c r="A77" s="3"/>
      <c r="B77" s="3"/>
      <c r="C77" s="3"/>
      <c r="D77" s="3"/>
      <c r="E77" s="3"/>
      <c r="F77" s="149"/>
      <c r="G77" s="149"/>
      <c r="P77" s="4"/>
      <c r="V77" s="5"/>
      <c r="W77" s="5"/>
      <c r="X77" s="5"/>
      <c r="Y77" s="5"/>
    </row>
    <row r="78" spans="1:25" ht="15.75" customHeight="1" x14ac:dyDescent="0.25">
      <c r="A78" s="3"/>
      <c r="B78" s="3"/>
      <c r="C78" s="3"/>
      <c r="D78" s="3"/>
      <c r="E78" s="3"/>
      <c r="F78" s="149"/>
      <c r="G78" s="149"/>
      <c r="P78" s="4"/>
      <c r="V78" s="5"/>
      <c r="W78" s="5"/>
      <c r="X78" s="5"/>
      <c r="Y78" s="5"/>
    </row>
    <row r="79" spans="1:25" ht="15.75" customHeight="1" x14ac:dyDescent="0.25">
      <c r="A79" s="3"/>
      <c r="B79" s="3"/>
      <c r="C79" s="3"/>
      <c r="D79" s="3"/>
      <c r="E79" s="3"/>
      <c r="F79" s="149"/>
      <c r="G79" s="149"/>
      <c r="P79" s="4"/>
      <c r="V79" s="5"/>
      <c r="W79" s="5"/>
      <c r="X79" s="5"/>
      <c r="Y79" s="5"/>
    </row>
    <row r="80" spans="1:25" ht="15.75" customHeight="1" x14ac:dyDescent="0.25">
      <c r="A80" s="3"/>
      <c r="B80" s="3"/>
      <c r="C80" s="3"/>
      <c r="D80" s="3"/>
      <c r="E80" s="3"/>
      <c r="F80" s="149"/>
      <c r="G80" s="149"/>
      <c r="P80" s="4"/>
      <c r="V80" s="5"/>
      <c r="W80" s="5"/>
      <c r="X80" s="5"/>
      <c r="Y80" s="5"/>
    </row>
    <row r="81" spans="1:25" ht="15.75" customHeight="1" x14ac:dyDescent="0.25">
      <c r="A81" s="3"/>
      <c r="B81" s="3"/>
      <c r="C81" s="3"/>
      <c r="D81" s="3"/>
      <c r="E81" s="3"/>
      <c r="F81" s="149"/>
      <c r="G81" s="149"/>
      <c r="P81" s="4"/>
      <c r="V81" s="5"/>
      <c r="W81" s="5"/>
      <c r="X81" s="5"/>
      <c r="Y81" s="5"/>
    </row>
    <row r="82" spans="1:25" ht="15.75" customHeight="1" x14ac:dyDescent="0.25">
      <c r="A82" s="3"/>
      <c r="B82" s="3"/>
      <c r="C82" s="3"/>
      <c r="D82" s="3"/>
      <c r="E82" s="3"/>
      <c r="F82" s="149"/>
      <c r="G82" s="149"/>
      <c r="P82" s="4"/>
      <c r="V82" s="5"/>
      <c r="W82" s="5"/>
      <c r="X82" s="5"/>
      <c r="Y82" s="5"/>
    </row>
    <row r="83" spans="1:25" ht="15.75" customHeight="1" x14ac:dyDescent="0.25">
      <c r="A83" s="3"/>
      <c r="B83" s="3"/>
      <c r="C83" s="3"/>
      <c r="D83" s="3"/>
      <c r="E83" s="3"/>
      <c r="F83" s="149"/>
      <c r="G83" s="149"/>
      <c r="P83" s="4"/>
      <c r="V83" s="5"/>
      <c r="W83" s="5"/>
      <c r="X83" s="5"/>
      <c r="Y83" s="5"/>
    </row>
    <row r="84" spans="1:25" ht="15.75" customHeight="1" x14ac:dyDescent="0.25">
      <c r="A84" s="3"/>
      <c r="B84" s="3"/>
      <c r="C84" s="3"/>
      <c r="D84" s="3"/>
      <c r="E84" s="3"/>
      <c r="F84" s="149"/>
      <c r="G84" s="149"/>
      <c r="P84" s="4"/>
      <c r="V84" s="5"/>
      <c r="W84" s="5"/>
      <c r="X84" s="5"/>
      <c r="Y84" s="5"/>
    </row>
    <row r="85" spans="1:25" ht="15.75" customHeight="1" x14ac:dyDescent="0.25">
      <c r="A85" s="3"/>
      <c r="B85" s="3"/>
      <c r="C85" s="3"/>
      <c r="D85" s="3"/>
      <c r="E85" s="3"/>
      <c r="F85" s="149"/>
      <c r="G85" s="149"/>
      <c r="P85" s="4"/>
      <c r="V85" s="5"/>
      <c r="W85" s="5"/>
      <c r="X85" s="5"/>
      <c r="Y85" s="5"/>
    </row>
    <row r="86" spans="1:25" ht="15.75" customHeight="1" x14ac:dyDescent="0.25">
      <c r="A86" s="3"/>
      <c r="B86" s="3"/>
      <c r="C86" s="3"/>
      <c r="D86" s="3"/>
      <c r="E86" s="3"/>
      <c r="F86" s="149"/>
      <c r="G86" s="149"/>
      <c r="P86" s="4"/>
      <c r="V86" s="5"/>
      <c r="W86" s="5"/>
      <c r="X86" s="5"/>
      <c r="Y86" s="5"/>
    </row>
    <row r="87" spans="1:25" ht="15.75" customHeight="1" x14ac:dyDescent="0.25">
      <c r="A87" s="3"/>
      <c r="B87" s="3"/>
      <c r="C87" s="3"/>
      <c r="D87" s="3"/>
      <c r="E87" s="3"/>
      <c r="F87" s="149"/>
      <c r="G87" s="149"/>
      <c r="P87" s="4"/>
      <c r="V87" s="5"/>
      <c r="W87" s="5"/>
      <c r="X87" s="5"/>
      <c r="Y87" s="5"/>
    </row>
    <row r="88" spans="1:25" ht="15.75" customHeight="1" x14ac:dyDescent="0.25">
      <c r="A88" s="3"/>
      <c r="B88" s="3"/>
      <c r="C88" s="3"/>
      <c r="D88" s="3"/>
      <c r="E88" s="3"/>
      <c r="F88" s="149"/>
      <c r="G88" s="149"/>
      <c r="P88" s="4"/>
      <c r="V88" s="5"/>
      <c r="W88" s="5"/>
      <c r="X88" s="5"/>
      <c r="Y88" s="5"/>
    </row>
    <row r="89" spans="1:25" ht="15.75" customHeight="1" x14ac:dyDescent="0.25">
      <c r="A89" s="3"/>
      <c r="B89" s="3"/>
      <c r="C89" s="3"/>
      <c r="D89" s="3"/>
      <c r="E89" s="3"/>
      <c r="F89" s="149"/>
      <c r="G89" s="149"/>
      <c r="P89" s="4"/>
      <c r="V89" s="5"/>
      <c r="W89" s="5"/>
      <c r="X89" s="5"/>
      <c r="Y89" s="5"/>
    </row>
    <row r="90" spans="1:25" ht="15.75" customHeight="1" x14ac:dyDescent="0.25">
      <c r="A90" s="3"/>
      <c r="B90" s="3"/>
      <c r="C90" s="3"/>
      <c r="D90" s="3"/>
      <c r="E90" s="3"/>
      <c r="F90" s="149"/>
      <c r="G90" s="149"/>
      <c r="P90" s="4"/>
      <c r="V90" s="5"/>
      <c r="W90" s="5"/>
      <c r="X90" s="5"/>
      <c r="Y90" s="5"/>
    </row>
    <row r="91" spans="1:25" ht="15.75" customHeight="1" x14ac:dyDescent="0.25">
      <c r="A91" s="3"/>
      <c r="B91" s="3"/>
      <c r="C91" s="3"/>
      <c r="D91" s="3"/>
      <c r="E91" s="3"/>
      <c r="F91" s="149"/>
      <c r="G91" s="149"/>
      <c r="P91" s="4"/>
      <c r="V91" s="5"/>
      <c r="W91" s="5"/>
      <c r="X91" s="5"/>
      <c r="Y91" s="5"/>
    </row>
    <row r="92" spans="1:25" ht="15.75" customHeight="1" x14ac:dyDescent="0.25">
      <c r="A92" s="3"/>
      <c r="B92" s="3"/>
      <c r="C92" s="3"/>
      <c r="D92" s="3"/>
      <c r="E92" s="3"/>
      <c r="F92" s="149"/>
      <c r="G92" s="149"/>
      <c r="P92" s="4"/>
      <c r="V92" s="5"/>
      <c r="W92" s="5"/>
      <c r="X92" s="5"/>
      <c r="Y92" s="5"/>
    </row>
    <row r="93" spans="1:25" ht="15.75" customHeight="1" x14ac:dyDescent="0.25">
      <c r="A93" s="3"/>
      <c r="B93" s="3"/>
      <c r="C93" s="3"/>
      <c r="D93" s="3"/>
      <c r="E93" s="3"/>
      <c r="F93" s="149"/>
      <c r="G93" s="149"/>
      <c r="P93" s="4"/>
      <c r="V93" s="5"/>
      <c r="W93" s="5"/>
      <c r="X93" s="5"/>
      <c r="Y93" s="5"/>
    </row>
    <row r="94" spans="1:25" ht="15.75" customHeight="1" x14ac:dyDescent="0.25">
      <c r="A94" s="3"/>
      <c r="B94" s="3"/>
      <c r="C94" s="3"/>
      <c r="D94" s="3"/>
      <c r="E94" s="3"/>
      <c r="F94" s="149"/>
      <c r="G94" s="149"/>
      <c r="P94" s="4"/>
      <c r="V94" s="5"/>
      <c r="W94" s="5"/>
      <c r="X94" s="5"/>
      <c r="Y94" s="5"/>
    </row>
    <row r="95" spans="1:25" ht="15.75" customHeight="1" x14ac:dyDescent="0.25">
      <c r="A95" s="3"/>
      <c r="B95" s="3"/>
      <c r="C95" s="3"/>
      <c r="D95" s="3"/>
      <c r="E95" s="3"/>
      <c r="F95" s="149"/>
      <c r="G95" s="149"/>
      <c r="P95" s="4"/>
      <c r="V95" s="5"/>
      <c r="W95" s="5"/>
      <c r="X95" s="5"/>
      <c r="Y95" s="5"/>
    </row>
    <row r="96" spans="1:25" ht="15.75" customHeight="1" x14ac:dyDescent="0.25">
      <c r="A96" s="3"/>
      <c r="B96" s="3"/>
      <c r="C96" s="3"/>
      <c r="D96" s="3"/>
      <c r="E96" s="3"/>
      <c r="F96" s="149"/>
      <c r="G96" s="149"/>
      <c r="P96" s="4"/>
      <c r="V96" s="5"/>
      <c r="W96" s="5"/>
      <c r="X96" s="5"/>
      <c r="Y96" s="5"/>
    </row>
    <row r="97" spans="1:25" ht="15.75" customHeight="1" x14ac:dyDescent="0.25">
      <c r="A97" s="3"/>
      <c r="B97" s="3"/>
      <c r="C97" s="3"/>
      <c r="D97" s="3"/>
      <c r="E97" s="3"/>
      <c r="F97" s="149"/>
      <c r="G97" s="149"/>
      <c r="P97" s="4"/>
      <c r="V97" s="5"/>
      <c r="W97" s="5"/>
      <c r="X97" s="5"/>
      <c r="Y97" s="5"/>
    </row>
    <row r="98" spans="1:25" ht="15.75" customHeight="1" x14ac:dyDescent="0.25">
      <c r="A98" s="3"/>
      <c r="B98" s="3"/>
      <c r="C98" s="3"/>
      <c r="D98" s="3"/>
      <c r="E98" s="3"/>
      <c r="F98" s="149"/>
      <c r="G98" s="149"/>
      <c r="P98" s="4"/>
      <c r="V98" s="5"/>
      <c r="W98" s="5"/>
      <c r="X98" s="5"/>
      <c r="Y98" s="5"/>
    </row>
    <row r="99" spans="1:25" ht="15.75" customHeight="1" x14ac:dyDescent="0.25">
      <c r="A99" s="3"/>
      <c r="B99" s="3"/>
      <c r="C99" s="3"/>
      <c r="D99" s="3"/>
      <c r="E99" s="3"/>
      <c r="F99" s="149"/>
      <c r="G99" s="149"/>
      <c r="P99" s="4"/>
      <c r="V99" s="5"/>
      <c r="W99" s="5"/>
      <c r="X99" s="5"/>
      <c r="Y99" s="5"/>
    </row>
    <row r="100" spans="1:25" ht="15.75" customHeight="1" x14ac:dyDescent="0.25">
      <c r="A100" s="3"/>
      <c r="B100" s="3"/>
      <c r="C100" s="3"/>
      <c r="D100" s="3"/>
      <c r="E100" s="3"/>
      <c r="F100" s="149"/>
      <c r="G100" s="149"/>
      <c r="P100" s="4"/>
      <c r="V100" s="5"/>
      <c r="W100" s="5"/>
      <c r="X100" s="5"/>
      <c r="Y100" s="5"/>
    </row>
    <row r="101" spans="1:25" ht="15.75" customHeight="1" x14ac:dyDescent="0.25">
      <c r="A101" s="3"/>
      <c r="B101" s="3"/>
      <c r="C101" s="3"/>
      <c r="D101" s="3"/>
      <c r="E101" s="3"/>
      <c r="F101" s="149"/>
      <c r="G101" s="149"/>
      <c r="P101" s="4"/>
      <c r="V101" s="5"/>
      <c r="W101" s="5"/>
      <c r="X101" s="5"/>
      <c r="Y101" s="5"/>
    </row>
    <row r="102" spans="1:25" ht="15.75" customHeight="1" x14ac:dyDescent="0.25">
      <c r="A102" s="3"/>
      <c r="B102" s="3"/>
      <c r="C102" s="3"/>
      <c r="D102" s="3"/>
      <c r="E102" s="3"/>
      <c r="F102" s="149"/>
      <c r="G102" s="149"/>
      <c r="P102" s="4"/>
      <c r="V102" s="5"/>
      <c r="W102" s="5"/>
      <c r="X102" s="5"/>
      <c r="Y102" s="5"/>
    </row>
    <row r="103" spans="1:25" ht="15.75" customHeight="1" x14ac:dyDescent="0.25">
      <c r="A103" s="3"/>
      <c r="B103" s="3"/>
      <c r="C103" s="3"/>
      <c r="D103" s="3"/>
      <c r="E103" s="3"/>
      <c r="F103" s="149"/>
      <c r="G103" s="149"/>
      <c r="P103" s="4"/>
      <c r="V103" s="5"/>
      <c r="W103" s="5"/>
      <c r="X103" s="5"/>
      <c r="Y103" s="5"/>
    </row>
    <row r="104" spans="1:25" ht="15.75" customHeight="1" x14ac:dyDescent="0.25">
      <c r="A104" s="3"/>
      <c r="B104" s="3"/>
      <c r="C104" s="3"/>
      <c r="D104" s="3"/>
      <c r="E104" s="3"/>
      <c r="F104" s="149"/>
      <c r="G104" s="149"/>
      <c r="P104" s="4"/>
      <c r="V104" s="5"/>
      <c r="W104" s="5"/>
      <c r="X104" s="5"/>
      <c r="Y104" s="5"/>
    </row>
    <row r="105" spans="1:25" ht="15.75" customHeight="1" x14ac:dyDescent="0.25">
      <c r="A105" s="3"/>
      <c r="B105" s="3"/>
      <c r="C105" s="3"/>
      <c r="D105" s="3"/>
      <c r="E105" s="3"/>
      <c r="F105" s="149"/>
      <c r="G105" s="149"/>
      <c r="P105" s="4"/>
      <c r="V105" s="5"/>
      <c r="W105" s="5"/>
      <c r="X105" s="5"/>
      <c r="Y105" s="5"/>
    </row>
    <row r="106" spans="1:25" ht="15.75" customHeight="1" x14ac:dyDescent="0.25">
      <c r="A106" s="3"/>
      <c r="B106" s="3"/>
      <c r="C106" s="3"/>
      <c r="D106" s="3"/>
      <c r="E106" s="3"/>
      <c r="F106" s="149"/>
      <c r="G106" s="149"/>
      <c r="P106" s="4"/>
      <c r="V106" s="5"/>
      <c r="W106" s="5"/>
      <c r="X106" s="5"/>
      <c r="Y106" s="5"/>
    </row>
    <row r="107" spans="1:25" ht="15.75" customHeight="1" x14ac:dyDescent="0.25">
      <c r="A107" s="3"/>
      <c r="B107" s="3"/>
      <c r="C107" s="3"/>
      <c r="D107" s="3"/>
      <c r="E107" s="3"/>
      <c r="F107" s="149"/>
      <c r="G107" s="149"/>
      <c r="P107" s="4"/>
      <c r="V107" s="5"/>
      <c r="W107" s="5"/>
      <c r="X107" s="5"/>
      <c r="Y107" s="5"/>
    </row>
    <row r="108" spans="1:25" ht="15.75" customHeight="1" x14ac:dyDescent="0.25">
      <c r="A108" s="3"/>
      <c r="B108" s="3"/>
      <c r="C108" s="3"/>
      <c r="D108" s="3"/>
      <c r="E108" s="3"/>
      <c r="F108" s="149"/>
      <c r="G108" s="149"/>
      <c r="P108" s="4"/>
      <c r="V108" s="5"/>
      <c r="W108" s="5"/>
      <c r="X108" s="5"/>
      <c r="Y108" s="5"/>
    </row>
    <row r="109" spans="1:25" ht="15.75" customHeight="1" x14ac:dyDescent="0.25">
      <c r="A109" s="3"/>
      <c r="B109" s="3"/>
      <c r="C109" s="3"/>
      <c r="D109" s="3"/>
      <c r="E109" s="3"/>
      <c r="F109" s="149"/>
      <c r="G109" s="149"/>
      <c r="P109" s="4"/>
      <c r="V109" s="5"/>
      <c r="W109" s="5"/>
      <c r="X109" s="5"/>
      <c r="Y109" s="5"/>
    </row>
    <row r="110" spans="1:25" ht="15.75" customHeight="1" x14ac:dyDescent="0.25">
      <c r="A110" s="3"/>
      <c r="B110" s="3"/>
      <c r="C110" s="3"/>
      <c r="D110" s="3"/>
      <c r="E110" s="3"/>
      <c r="F110" s="149"/>
      <c r="G110" s="149"/>
      <c r="P110" s="4"/>
      <c r="V110" s="5"/>
      <c r="W110" s="5"/>
      <c r="X110" s="5"/>
      <c r="Y110" s="5"/>
    </row>
    <row r="111" spans="1:25" ht="15.75" customHeight="1" x14ac:dyDescent="0.25">
      <c r="A111" s="3"/>
      <c r="B111" s="3"/>
      <c r="C111" s="3"/>
      <c r="D111" s="3"/>
      <c r="E111" s="3"/>
      <c r="F111" s="149"/>
      <c r="G111" s="149"/>
      <c r="P111" s="4"/>
      <c r="V111" s="5"/>
      <c r="W111" s="5"/>
      <c r="X111" s="5"/>
      <c r="Y111" s="5"/>
    </row>
    <row r="112" spans="1:25" ht="15.75" customHeight="1" x14ac:dyDescent="0.25">
      <c r="A112" s="3"/>
      <c r="B112" s="3"/>
      <c r="C112" s="3"/>
      <c r="D112" s="3"/>
      <c r="E112" s="3"/>
      <c r="F112" s="149"/>
      <c r="G112" s="149"/>
      <c r="P112" s="4"/>
      <c r="V112" s="5"/>
      <c r="W112" s="5"/>
      <c r="X112" s="5"/>
      <c r="Y112" s="5"/>
    </row>
    <row r="113" spans="1:25" ht="15.75" customHeight="1" x14ac:dyDescent="0.25">
      <c r="A113" s="3"/>
      <c r="B113" s="3"/>
      <c r="C113" s="3"/>
      <c r="D113" s="3"/>
      <c r="E113" s="3"/>
      <c r="F113" s="149"/>
      <c r="G113" s="149"/>
      <c r="P113" s="4"/>
      <c r="V113" s="5"/>
      <c r="W113" s="5"/>
      <c r="X113" s="5"/>
      <c r="Y113" s="5"/>
    </row>
    <row r="114" spans="1:25" ht="15.75" customHeight="1" x14ac:dyDescent="0.25">
      <c r="A114" s="3"/>
      <c r="B114" s="3"/>
      <c r="C114" s="3"/>
      <c r="D114" s="3"/>
      <c r="E114" s="3"/>
      <c r="F114" s="149"/>
      <c r="G114" s="149"/>
      <c r="P114" s="4"/>
      <c r="V114" s="5"/>
      <c r="W114" s="5"/>
      <c r="X114" s="5"/>
      <c r="Y114" s="5"/>
    </row>
    <row r="115" spans="1:25" ht="15.75" customHeight="1" x14ac:dyDescent="0.25">
      <c r="A115" s="3"/>
      <c r="B115" s="3"/>
      <c r="C115" s="3"/>
      <c r="D115" s="3"/>
      <c r="E115" s="3"/>
      <c r="F115" s="149"/>
      <c r="G115" s="149"/>
      <c r="P115" s="4"/>
      <c r="V115" s="5"/>
      <c r="W115" s="5"/>
      <c r="X115" s="5"/>
      <c r="Y115" s="5"/>
    </row>
    <row r="116" spans="1:25" ht="15.75" customHeight="1" x14ac:dyDescent="0.25">
      <c r="A116" s="3"/>
      <c r="B116" s="3"/>
      <c r="C116" s="3"/>
      <c r="D116" s="3"/>
      <c r="E116" s="3"/>
      <c r="F116" s="149"/>
      <c r="G116" s="149"/>
      <c r="P116" s="4"/>
      <c r="V116" s="5"/>
      <c r="W116" s="5"/>
      <c r="X116" s="5"/>
      <c r="Y116" s="5"/>
    </row>
    <row r="117" spans="1:25" ht="15.75" customHeight="1" x14ac:dyDescent="0.25">
      <c r="A117" s="3"/>
      <c r="B117" s="3"/>
      <c r="C117" s="3"/>
      <c r="D117" s="3"/>
      <c r="E117" s="3"/>
      <c r="F117" s="149"/>
      <c r="G117" s="149"/>
      <c r="P117" s="4"/>
      <c r="V117" s="5"/>
      <c r="W117" s="5"/>
      <c r="X117" s="5"/>
      <c r="Y117" s="5"/>
    </row>
    <row r="118" spans="1:25" ht="15.75" customHeight="1" x14ac:dyDescent="0.25">
      <c r="A118" s="3"/>
      <c r="B118" s="3"/>
      <c r="C118" s="3"/>
      <c r="D118" s="3"/>
      <c r="E118" s="3"/>
      <c r="F118" s="149"/>
      <c r="G118" s="149"/>
      <c r="P118" s="4"/>
      <c r="V118" s="5"/>
      <c r="W118" s="5"/>
      <c r="X118" s="5"/>
      <c r="Y118" s="5"/>
    </row>
    <row r="119" spans="1:25" ht="15.75" customHeight="1" x14ac:dyDescent="0.25">
      <c r="A119" s="3"/>
      <c r="B119" s="3"/>
      <c r="C119" s="3"/>
      <c r="D119" s="3"/>
      <c r="E119" s="3"/>
      <c r="F119" s="149"/>
      <c r="G119" s="149"/>
      <c r="P119" s="4"/>
      <c r="V119" s="5"/>
      <c r="W119" s="5"/>
      <c r="X119" s="5"/>
      <c r="Y119" s="5"/>
    </row>
    <row r="120" spans="1:25" ht="15.75" customHeight="1" x14ac:dyDescent="0.25">
      <c r="A120" s="3"/>
      <c r="B120" s="3"/>
      <c r="C120" s="3"/>
      <c r="D120" s="3"/>
      <c r="E120" s="3"/>
      <c r="F120" s="149"/>
      <c r="G120" s="149"/>
      <c r="P120" s="4"/>
      <c r="V120" s="5"/>
      <c r="W120" s="5"/>
      <c r="X120" s="5"/>
      <c r="Y120" s="5"/>
    </row>
    <row r="121" spans="1:25" ht="15.75" customHeight="1" x14ac:dyDescent="0.25">
      <c r="A121" s="3"/>
      <c r="B121" s="3"/>
      <c r="C121" s="3"/>
      <c r="D121" s="3"/>
      <c r="E121" s="3"/>
      <c r="F121" s="149"/>
      <c r="G121" s="149"/>
      <c r="P121" s="4"/>
      <c r="V121" s="5"/>
      <c r="W121" s="5"/>
      <c r="X121" s="5"/>
      <c r="Y121" s="5"/>
    </row>
    <row r="122" spans="1:25" ht="15.75" customHeight="1" x14ac:dyDescent="0.25">
      <c r="A122" s="3"/>
      <c r="B122" s="3"/>
      <c r="C122" s="3"/>
      <c r="D122" s="3"/>
      <c r="E122" s="3"/>
      <c r="F122" s="149"/>
      <c r="G122" s="149"/>
      <c r="P122" s="4"/>
      <c r="V122" s="5"/>
      <c r="W122" s="5"/>
      <c r="X122" s="5"/>
      <c r="Y122" s="5"/>
    </row>
    <row r="123" spans="1:25" ht="15.75" customHeight="1" x14ac:dyDescent="0.25">
      <c r="A123" s="3"/>
      <c r="B123" s="3"/>
      <c r="C123" s="3"/>
      <c r="D123" s="3"/>
      <c r="E123" s="3"/>
      <c r="F123" s="149"/>
      <c r="G123" s="149"/>
      <c r="P123" s="4"/>
      <c r="V123" s="5"/>
      <c r="W123" s="5"/>
      <c r="X123" s="5"/>
      <c r="Y123" s="5"/>
    </row>
    <row r="124" spans="1:25" ht="15.75" customHeight="1" x14ac:dyDescent="0.25">
      <c r="A124" s="3"/>
      <c r="B124" s="3"/>
      <c r="C124" s="3"/>
      <c r="D124" s="3"/>
      <c r="E124" s="3"/>
      <c r="F124" s="149"/>
      <c r="G124" s="149"/>
      <c r="P124" s="4"/>
      <c r="V124" s="5"/>
      <c r="W124" s="5"/>
      <c r="X124" s="5"/>
      <c r="Y124" s="5"/>
    </row>
    <row r="125" spans="1:25" ht="15.75" customHeight="1" x14ac:dyDescent="0.25">
      <c r="A125" s="3"/>
      <c r="B125" s="3"/>
      <c r="C125" s="3"/>
      <c r="D125" s="3"/>
      <c r="E125" s="3"/>
      <c r="F125" s="149"/>
      <c r="G125" s="149"/>
      <c r="P125" s="4"/>
      <c r="V125" s="5"/>
      <c r="W125" s="5"/>
      <c r="X125" s="5"/>
      <c r="Y125" s="5"/>
    </row>
    <row r="126" spans="1:25" ht="15.75" customHeight="1" x14ac:dyDescent="0.25">
      <c r="A126" s="3"/>
      <c r="B126" s="3"/>
      <c r="C126" s="3"/>
      <c r="D126" s="3"/>
      <c r="E126" s="3"/>
      <c r="F126" s="149"/>
      <c r="G126" s="149"/>
      <c r="P126" s="4"/>
      <c r="V126" s="5"/>
      <c r="W126" s="5"/>
      <c r="X126" s="5"/>
      <c r="Y126" s="5"/>
    </row>
    <row r="127" spans="1:25" ht="15.75" customHeight="1" x14ac:dyDescent="0.25">
      <c r="A127" s="3"/>
      <c r="B127" s="3"/>
      <c r="C127" s="3"/>
      <c r="D127" s="3"/>
      <c r="E127" s="3"/>
      <c r="F127" s="149"/>
      <c r="G127" s="149"/>
      <c r="P127" s="4"/>
      <c r="V127" s="5"/>
      <c r="W127" s="5"/>
      <c r="X127" s="5"/>
      <c r="Y127" s="5"/>
    </row>
    <row r="128" spans="1:25" ht="15.75" customHeight="1" x14ac:dyDescent="0.25">
      <c r="A128" s="3"/>
      <c r="B128" s="3"/>
      <c r="C128" s="3"/>
      <c r="D128" s="3"/>
      <c r="E128" s="3"/>
      <c r="F128" s="149"/>
      <c r="G128" s="149"/>
      <c r="P128" s="4"/>
      <c r="V128" s="5"/>
      <c r="W128" s="5"/>
      <c r="X128" s="5"/>
      <c r="Y128" s="5"/>
    </row>
    <row r="129" spans="1:25" ht="15.75" customHeight="1" x14ac:dyDescent="0.25">
      <c r="A129" s="3"/>
      <c r="B129" s="3"/>
      <c r="C129" s="3"/>
      <c r="D129" s="3"/>
      <c r="E129" s="3"/>
      <c r="F129" s="149"/>
      <c r="G129" s="149"/>
      <c r="P129" s="4"/>
      <c r="V129" s="5"/>
      <c r="W129" s="5"/>
      <c r="X129" s="5"/>
      <c r="Y129" s="5"/>
    </row>
    <row r="130" spans="1:25" ht="15.75" customHeight="1" x14ac:dyDescent="0.25">
      <c r="A130" s="3"/>
      <c r="B130" s="3"/>
      <c r="C130" s="3"/>
      <c r="D130" s="3"/>
      <c r="E130" s="3"/>
      <c r="F130" s="149"/>
      <c r="G130" s="149"/>
      <c r="P130" s="4"/>
      <c r="V130" s="5"/>
      <c r="W130" s="5"/>
      <c r="X130" s="5"/>
      <c r="Y130" s="5"/>
    </row>
    <row r="131" spans="1:25" ht="15.75" customHeight="1" x14ac:dyDescent="0.25">
      <c r="A131" s="3"/>
      <c r="B131" s="3"/>
      <c r="C131" s="3"/>
      <c r="D131" s="3"/>
      <c r="E131" s="3"/>
      <c r="F131" s="149"/>
      <c r="G131" s="149"/>
      <c r="P131" s="4"/>
      <c r="V131" s="5"/>
      <c r="W131" s="5"/>
      <c r="X131" s="5"/>
      <c r="Y131" s="5"/>
    </row>
    <row r="132" spans="1:25" ht="15.75" customHeight="1" x14ac:dyDescent="0.25">
      <c r="A132" s="3"/>
      <c r="B132" s="3"/>
      <c r="C132" s="3"/>
      <c r="D132" s="3"/>
      <c r="E132" s="3"/>
      <c r="F132" s="149"/>
      <c r="G132" s="149"/>
      <c r="P132" s="4"/>
      <c r="V132" s="5"/>
      <c r="W132" s="5"/>
      <c r="X132" s="5"/>
      <c r="Y132" s="5"/>
    </row>
    <row r="133" spans="1:25" ht="15.75" customHeight="1" x14ac:dyDescent="0.25">
      <c r="A133" s="3"/>
      <c r="B133" s="3"/>
      <c r="C133" s="3"/>
      <c r="D133" s="3"/>
      <c r="E133" s="3"/>
      <c r="F133" s="149"/>
      <c r="G133" s="149"/>
      <c r="P133" s="4"/>
      <c r="V133" s="5"/>
      <c r="W133" s="5"/>
      <c r="X133" s="5"/>
      <c r="Y133" s="5"/>
    </row>
    <row r="134" spans="1:25" ht="15.75" customHeight="1" x14ac:dyDescent="0.25">
      <c r="A134" s="3"/>
      <c r="B134" s="3"/>
      <c r="C134" s="3"/>
      <c r="D134" s="3"/>
      <c r="E134" s="3"/>
      <c r="F134" s="149"/>
      <c r="G134" s="149"/>
      <c r="P134" s="4"/>
      <c r="V134" s="5"/>
      <c r="W134" s="5"/>
      <c r="X134" s="5"/>
      <c r="Y134" s="5"/>
    </row>
    <row r="135" spans="1:25" ht="15.75" customHeight="1" x14ac:dyDescent="0.25">
      <c r="A135" s="3"/>
      <c r="B135" s="3"/>
      <c r="C135" s="3"/>
      <c r="D135" s="3"/>
      <c r="E135" s="3"/>
      <c r="F135" s="149"/>
      <c r="G135" s="149"/>
      <c r="P135" s="4"/>
      <c r="V135" s="5"/>
      <c r="W135" s="5"/>
      <c r="X135" s="5"/>
      <c r="Y135" s="5"/>
    </row>
    <row r="136" spans="1:25" ht="15.75" customHeight="1" x14ac:dyDescent="0.25">
      <c r="A136" s="3"/>
      <c r="B136" s="3"/>
      <c r="C136" s="3"/>
      <c r="D136" s="3"/>
      <c r="E136" s="3"/>
      <c r="F136" s="149"/>
      <c r="G136" s="149"/>
      <c r="P136" s="4"/>
      <c r="V136" s="5"/>
      <c r="W136" s="5"/>
      <c r="X136" s="5"/>
      <c r="Y136" s="5"/>
    </row>
    <row r="137" spans="1:25" ht="15.75" customHeight="1" x14ac:dyDescent="0.25">
      <c r="A137" s="3"/>
      <c r="B137" s="3"/>
      <c r="C137" s="3"/>
      <c r="D137" s="3"/>
      <c r="E137" s="3"/>
      <c r="F137" s="149"/>
      <c r="G137" s="149"/>
      <c r="P137" s="4"/>
      <c r="V137" s="5"/>
      <c r="W137" s="5"/>
      <c r="X137" s="5"/>
      <c r="Y137" s="5"/>
    </row>
    <row r="138" spans="1:25" ht="15.75" customHeight="1" x14ac:dyDescent="0.25">
      <c r="A138" s="3"/>
      <c r="B138" s="3"/>
      <c r="C138" s="3"/>
      <c r="D138" s="3"/>
      <c r="E138" s="3"/>
      <c r="F138" s="149"/>
      <c r="G138" s="149"/>
      <c r="P138" s="4"/>
      <c r="V138" s="5"/>
      <c r="W138" s="5"/>
      <c r="X138" s="5"/>
      <c r="Y138" s="5"/>
    </row>
    <row r="139" spans="1:25" ht="15.75" customHeight="1" x14ac:dyDescent="0.25">
      <c r="A139" s="3"/>
      <c r="B139" s="3"/>
      <c r="C139" s="3"/>
      <c r="D139" s="3"/>
      <c r="E139" s="3"/>
      <c r="F139" s="149"/>
      <c r="G139" s="149"/>
      <c r="P139" s="4"/>
      <c r="V139" s="5"/>
      <c r="W139" s="5"/>
      <c r="X139" s="5"/>
      <c r="Y139" s="5"/>
    </row>
    <row r="140" spans="1:25" ht="15.75" customHeight="1" x14ac:dyDescent="0.25">
      <c r="A140" s="3"/>
      <c r="B140" s="3"/>
      <c r="C140" s="3"/>
      <c r="D140" s="3"/>
      <c r="E140" s="3"/>
      <c r="F140" s="149"/>
      <c r="G140" s="149"/>
      <c r="P140" s="4"/>
      <c r="V140" s="5"/>
      <c r="W140" s="5"/>
      <c r="X140" s="5"/>
      <c r="Y140" s="5"/>
    </row>
    <row r="141" spans="1:25" ht="15.75" customHeight="1" x14ac:dyDescent="0.25">
      <c r="A141" s="3"/>
      <c r="B141" s="3"/>
      <c r="C141" s="3"/>
      <c r="D141" s="3"/>
      <c r="E141" s="3"/>
      <c r="F141" s="149"/>
      <c r="G141" s="149"/>
      <c r="P141" s="4"/>
      <c r="V141" s="5"/>
      <c r="W141" s="5"/>
      <c r="X141" s="5"/>
      <c r="Y141" s="5"/>
    </row>
    <row r="142" spans="1:25" ht="15.75" customHeight="1" x14ac:dyDescent="0.25">
      <c r="A142" s="3"/>
      <c r="B142" s="3"/>
      <c r="C142" s="3"/>
      <c r="D142" s="3"/>
      <c r="E142" s="3"/>
      <c r="F142" s="149"/>
      <c r="G142" s="149"/>
      <c r="P142" s="4"/>
      <c r="V142" s="5"/>
      <c r="W142" s="5"/>
      <c r="X142" s="5"/>
      <c r="Y142" s="5"/>
    </row>
    <row r="143" spans="1:25" ht="15.75" customHeight="1" x14ac:dyDescent="0.25">
      <c r="A143" s="3"/>
      <c r="B143" s="3"/>
      <c r="C143" s="3"/>
      <c r="D143" s="3"/>
      <c r="E143" s="3"/>
      <c r="F143" s="149"/>
      <c r="G143" s="149"/>
      <c r="P143" s="4"/>
      <c r="V143" s="5"/>
      <c r="W143" s="5"/>
      <c r="X143" s="5"/>
      <c r="Y143" s="5"/>
    </row>
    <row r="144" spans="1:25" ht="15.75" customHeight="1" x14ac:dyDescent="0.25">
      <c r="A144" s="3"/>
      <c r="B144" s="3"/>
      <c r="C144" s="3"/>
      <c r="D144" s="3"/>
      <c r="E144" s="3"/>
      <c r="F144" s="149"/>
      <c r="G144" s="149"/>
      <c r="P144" s="4"/>
      <c r="V144" s="5"/>
      <c r="W144" s="5"/>
      <c r="X144" s="5"/>
      <c r="Y144" s="5"/>
    </row>
    <row r="145" spans="1:25" ht="15.75" customHeight="1" x14ac:dyDescent="0.25">
      <c r="A145" s="3"/>
      <c r="B145" s="3"/>
      <c r="C145" s="3"/>
      <c r="D145" s="3"/>
      <c r="E145" s="3"/>
      <c r="F145" s="149"/>
      <c r="G145" s="149"/>
      <c r="P145" s="4"/>
      <c r="V145" s="5"/>
      <c r="W145" s="5"/>
      <c r="X145" s="5"/>
      <c r="Y145" s="5"/>
    </row>
    <row r="146" spans="1:25" ht="15.75" customHeight="1" x14ac:dyDescent="0.25">
      <c r="A146" s="3"/>
      <c r="B146" s="3"/>
      <c r="C146" s="3"/>
      <c r="D146" s="3"/>
      <c r="E146" s="3"/>
      <c r="F146" s="149"/>
      <c r="G146" s="149"/>
      <c r="P146" s="4"/>
      <c r="V146" s="5"/>
      <c r="W146" s="5"/>
      <c r="X146" s="5"/>
      <c r="Y146" s="5"/>
    </row>
    <row r="147" spans="1:25" ht="15.75" customHeight="1" x14ac:dyDescent="0.25">
      <c r="A147" s="3"/>
      <c r="B147" s="3"/>
      <c r="C147" s="3"/>
      <c r="D147" s="3"/>
      <c r="E147" s="3"/>
      <c r="F147" s="149"/>
      <c r="G147" s="149"/>
      <c r="P147" s="4"/>
      <c r="V147" s="5"/>
      <c r="W147" s="5"/>
      <c r="X147" s="5"/>
      <c r="Y147" s="5"/>
    </row>
    <row r="148" spans="1:25" ht="15.75" customHeight="1" x14ac:dyDescent="0.25">
      <c r="A148" s="3"/>
      <c r="B148" s="3"/>
      <c r="C148" s="3"/>
      <c r="D148" s="3"/>
      <c r="E148" s="3"/>
      <c r="F148" s="149"/>
      <c r="G148" s="149"/>
      <c r="P148" s="4"/>
      <c r="V148" s="5"/>
      <c r="W148" s="5"/>
      <c r="X148" s="5"/>
      <c r="Y148" s="5"/>
    </row>
    <row r="149" spans="1:25" ht="15.75" customHeight="1" x14ac:dyDescent="0.25">
      <c r="A149" s="3"/>
      <c r="B149" s="3"/>
      <c r="C149" s="3"/>
      <c r="D149" s="3"/>
      <c r="E149" s="3"/>
      <c r="F149" s="149"/>
      <c r="G149" s="149"/>
      <c r="P149" s="4"/>
      <c r="V149" s="5"/>
      <c r="W149" s="5"/>
      <c r="X149" s="5"/>
      <c r="Y149" s="5"/>
    </row>
    <row r="150" spans="1:25" ht="15.75" customHeight="1" x14ac:dyDescent="0.25">
      <c r="A150" s="3"/>
      <c r="B150" s="3"/>
      <c r="C150" s="3"/>
      <c r="D150" s="3"/>
      <c r="E150" s="3"/>
      <c r="F150" s="149"/>
      <c r="G150" s="149"/>
      <c r="P150" s="4"/>
      <c r="V150" s="5"/>
      <c r="W150" s="5"/>
      <c r="X150" s="5"/>
      <c r="Y150" s="5"/>
    </row>
    <row r="151" spans="1:25" ht="15.75" customHeight="1" x14ac:dyDescent="0.25">
      <c r="A151" s="3"/>
      <c r="B151" s="3"/>
      <c r="C151" s="3"/>
      <c r="D151" s="3"/>
      <c r="E151" s="3"/>
      <c r="F151" s="149"/>
      <c r="G151" s="149"/>
      <c r="P151" s="4"/>
      <c r="V151" s="5"/>
      <c r="W151" s="5"/>
      <c r="X151" s="5"/>
      <c r="Y151" s="5"/>
    </row>
    <row r="152" spans="1:25" ht="15.75" customHeight="1" x14ac:dyDescent="0.25">
      <c r="A152" s="3"/>
      <c r="B152" s="3"/>
      <c r="C152" s="3"/>
      <c r="D152" s="3"/>
      <c r="E152" s="3"/>
      <c r="F152" s="149"/>
      <c r="G152" s="149"/>
      <c r="P152" s="4"/>
      <c r="V152" s="5"/>
      <c r="W152" s="5"/>
      <c r="X152" s="5"/>
      <c r="Y152" s="5"/>
    </row>
    <row r="153" spans="1:25" ht="15.75" customHeight="1" x14ac:dyDescent="0.25">
      <c r="A153" s="3"/>
      <c r="B153" s="3"/>
      <c r="C153" s="3"/>
      <c r="D153" s="3"/>
      <c r="E153" s="3"/>
      <c r="F153" s="149"/>
      <c r="G153" s="149"/>
      <c r="P153" s="4"/>
      <c r="V153" s="5"/>
      <c r="W153" s="5"/>
      <c r="X153" s="5"/>
      <c r="Y153" s="5"/>
    </row>
    <row r="154" spans="1:25" ht="15.75" customHeight="1" x14ac:dyDescent="0.25">
      <c r="A154" s="3"/>
      <c r="B154" s="3"/>
      <c r="C154" s="3"/>
      <c r="D154" s="3"/>
      <c r="E154" s="3"/>
      <c r="F154" s="149"/>
      <c r="G154" s="149"/>
      <c r="P154" s="4"/>
      <c r="V154" s="5"/>
      <c r="W154" s="5"/>
      <c r="X154" s="5"/>
      <c r="Y154" s="5"/>
    </row>
    <row r="155" spans="1:25" ht="15.75" customHeight="1" x14ac:dyDescent="0.25">
      <c r="A155" s="3"/>
      <c r="B155" s="3"/>
      <c r="C155" s="3"/>
      <c r="D155" s="3"/>
      <c r="E155" s="3"/>
      <c r="F155" s="149"/>
      <c r="G155" s="149"/>
      <c r="P155" s="4"/>
      <c r="V155" s="5"/>
      <c r="W155" s="5"/>
      <c r="X155" s="5"/>
      <c r="Y155" s="5"/>
    </row>
    <row r="156" spans="1:25" ht="15.75" customHeight="1" x14ac:dyDescent="0.25">
      <c r="A156" s="3"/>
      <c r="B156" s="3"/>
      <c r="C156" s="3"/>
      <c r="D156" s="3"/>
      <c r="E156" s="3"/>
      <c r="F156" s="149"/>
      <c r="G156" s="149"/>
      <c r="P156" s="4"/>
      <c r="V156" s="5"/>
      <c r="W156" s="5"/>
      <c r="X156" s="5"/>
      <c r="Y156" s="5"/>
    </row>
    <row r="157" spans="1:25" ht="15.75" customHeight="1" x14ac:dyDescent="0.25">
      <c r="A157" s="3"/>
      <c r="B157" s="3"/>
      <c r="C157" s="3"/>
      <c r="D157" s="3"/>
      <c r="E157" s="3"/>
      <c r="F157" s="149"/>
      <c r="G157" s="149"/>
      <c r="P157" s="4"/>
      <c r="V157" s="5"/>
      <c r="W157" s="5"/>
      <c r="X157" s="5"/>
      <c r="Y157" s="5"/>
    </row>
    <row r="158" spans="1:25" ht="15.75" customHeight="1" x14ac:dyDescent="0.25">
      <c r="A158" s="3"/>
      <c r="B158" s="3"/>
      <c r="C158" s="3"/>
      <c r="D158" s="3"/>
      <c r="E158" s="3"/>
      <c r="F158" s="149"/>
      <c r="G158" s="149"/>
      <c r="P158" s="4"/>
      <c r="V158" s="5"/>
      <c r="W158" s="5"/>
      <c r="X158" s="5"/>
      <c r="Y158" s="5"/>
    </row>
    <row r="159" spans="1:25" ht="15.75" customHeight="1" x14ac:dyDescent="0.25">
      <c r="A159" s="3"/>
      <c r="B159" s="3"/>
      <c r="C159" s="3"/>
      <c r="D159" s="3"/>
      <c r="E159" s="3"/>
      <c r="F159" s="149"/>
      <c r="G159" s="149"/>
      <c r="P159" s="4"/>
      <c r="V159" s="5"/>
      <c r="W159" s="5"/>
      <c r="X159" s="5"/>
      <c r="Y159" s="5"/>
    </row>
    <row r="160" spans="1:25" ht="15.75" customHeight="1" x14ac:dyDescent="0.25">
      <c r="A160" s="3"/>
      <c r="B160" s="3"/>
      <c r="C160" s="3"/>
      <c r="D160" s="3"/>
      <c r="E160" s="3"/>
      <c r="F160" s="149"/>
      <c r="G160" s="149"/>
      <c r="P160" s="4"/>
      <c r="V160" s="5"/>
      <c r="W160" s="5"/>
      <c r="X160" s="5"/>
      <c r="Y160" s="5"/>
    </row>
    <row r="161" spans="1:25" ht="15.75" customHeight="1" x14ac:dyDescent="0.25">
      <c r="A161" s="3"/>
      <c r="B161" s="3"/>
      <c r="C161" s="3"/>
      <c r="D161" s="3"/>
      <c r="E161" s="3"/>
      <c r="F161" s="149"/>
      <c r="G161" s="149"/>
      <c r="P161" s="4"/>
      <c r="V161" s="5"/>
      <c r="W161" s="5"/>
      <c r="X161" s="5"/>
      <c r="Y161" s="5"/>
    </row>
    <row r="162" spans="1:25" ht="15.75" customHeight="1" x14ac:dyDescent="0.25">
      <c r="A162" s="3"/>
      <c r="B162" s="3"/>
      <c r="C162" s="3"/>
      <c r="D162" s="3"/>
      <c r="E162" s="3"/>
      <c r="F162" s="149"/>
      <c r="G162" s="149"/>
      <c r="P162" s="4"/>
      <c r="V162" s="5"/>
      <c r="W162" s="5"/>
      <c r="X162" s="5"/>
      <c r="Y162" s="5"/>
    </row>
    <row r="163" spans="1:25" ht="15.75" customHeight="1" x14ac:dyDescent="0.25">
      <c r="A163" s="3"/>
      <c r="B163" s="3"/>
      <c r="C163" s="3"/>
      <c r="D163" s="3"/>
      <c r="E163" s="3"/>
      <c r="F163" s="149"/>
      <c r="G163" s="149"/>
      <c r="P163" s="4"/>
      <c r="V163" s="5"/>
      <c r="W163" s="5"/>
      <c r="X163" s="5"/>
      <c r="Y163" s="5"/>
    </row>
    <row r="164" spans="1:25" ht="15.75" customHeight="1" x14ac:dyDescent="0.25">
      <c r="A164" s="3"/>
      <c r="B164" s="3"/>
      <c r="C164" s="3"/>
      <c r="D164" s="3"/>
      <c r="E164" s="3"/>
      <c r="F164" s="149"/>
      <c r="G164" s="149"/>
      <c r="P164" s="4"/>
      <c r="V164" s="5"/>
      <c r="W164" s="5"/>
      <c r="X164" s="5"/>
      <c r="Y164" s="5"/>
    </row>
    <row r="165" spans="1:25" ht="15.75" customHeight="1" x14ac:dyDescent="0.25">
      <c r="A165" s="3"/>
      <c r="B165" s="3"/>
      <c r="C165" s="3"/>
      <c r="D165" s="3"/>
      <c r="E165" s="3"/>
      <c r="F165" s="149"/>
      <c r="G165" s="149"/>
      <c r="P165" s="4"/>
      <c r="V165" s="5"/>
      <c r="W165" s="5"/>
      <c r="X165" s="5"/>
      <c r="Y165" s="5"/>
    </row>
    <row r="166" spans="1:25" ht="15.75" customHeight="1" x14ac:dyDescent="0.25">
      <c r="A166" s="3"/>
      <c r="B166" s="3"/>
      <c r="C166" s="3"/>
      <c r="D166" s="3"/>
      <c r="E166" s="3"/>
      <c r="F166" s="149"/>
      <c r="G166" s="149"/>
      <c r="P166" s="4"/>
      <c r="V166" s="5"/>
      <c r="W166" s="5"/>
      <c r="X166" s="5"/>
      <c r="Y166" s="5"/>
    </row>
    <row r="167" spans="1:25" ht="15.75" customHeight="1" x14ac:dyDescent="0.25">
      <c r="A167" s="3"/>
      <c r="B167" s="3"/>
      <c r="C167" s="3"/>
      <c r="D167" s="3"/>
      <c r="E167" s="3"/>
      <c r="F167" s="149"/>
      <c r="G167" s="149"/>
      <c r="P167" s="4"/>
      <c r="V167" s="5"/>
      <c r="W167" s="5"/>
      <c r="X167" s="5"/>
      <c r="Y167" s="5"/>
    </row>
    <row r="168" spans="1:25" ht="15.75" customHeight="1" x14ac:dyDescent="0.25">
      <c r="A168" s="3"/>
      <c r="B168" s="3"/>
      <c r="C168" s="3"/>
      <c r="D168" s="3"/>
      <c r="E168" s="3"/>
      <c r="F168" s="149"/>
      <c r="G168" s="149"/>
      <c r="P168" s="4"/>
      <c r="V168" s="5"/>
      <c r="W168" s="5"/>
      <c r="X168" s="5"/>
      <c r="Y168" s="5"/>
    </row>
    <row r="169" spans="1:25" ht="15.75" customHeight="1" x14ac:dyDescent="0.25">
      <c r="A169" s="3"/>
      <c r="B169" s="3"/>
      <c r="C169" s="3"/>
      <c r="D169" s="3"/>
      <c r="E169" s="3"/>
      <c r="F169" s="149"/>
      <c r="G169" s="149"/>
      <c r="P169" s="4"/>
      <c r="V169" s="5"/>
      <c r="W169" s="5"/>
      <c r="X169" s="5"/>
      <c r="Y169" s="5"/>
    </row>
    <row r="170" spans="1:25" ht="15.75" customHeight="1" x14ac:dyDescent="0.25">
      <c r="A170" s="3"/>
      <c r="B170" s="3"/>
      <c r="C170" s="3"/>
      <c r="D170" s="3"/>
      <c r="E170" s="3"/>
      <c r="F170" s="149"/>
      <c r="G170" s="149"/>
      <c r="P170" s="4"/>
      <c r="V170" s="5"/>
      <c r="W170" s="5"/>
      <c r="X170" s="5"/>
      <c r="Y170" s="5"/>
    </row>
    <row r="171" spans="1:25" ht="15.75" customHeight="1" x14ac:dyDescent="0.25">
      <c r="A171" s="3"/>
      <c r="B171" s="3"/>
      <c r="C171" s="3"/>
      <c r="D171" s="3"/>
      <c r="E171" s="3"/>
      <c r="F171" s="149"/>
      <c r="G171" s="149"/>
      <c r="P171" s="4"/>
      <c r="V171" s="5"/>
      <c r="W171" s="5"/>
      <c r="X171" s="5"/>
      <c r="Y171" s="5"/>
    </row>
    <row r="172" spans="1:25" ht="15.75" customHeight="1" x14ac:dyDescent="0.25">
      <c r="A172" s="3"/>
      <c r="B172" s="3"/>
      <c r="C172" s="3"/>
      <c r="D172" s="3"/>
      <c r="E172" s="3"/>
      <c r="F172" s="149"/>
      <c r="G172" s="149"/>
      <c r="P172" s="4"/>
      <c r="V172" s="5"/>
      <c r="W172" s="5"/>
      <c r="X172" s="5"/>
      <c r="Y172" s="5"/>
    </row>
    <row r="173" spans="1:25" ht="15.75" customHeight="1" x14ac:dyDescent="0.25">
      <c r="A173" s="3"/>
      <c r="B173" s="3"/>
      <c r="C173" s="3"/>
      <c r="D173" s="3"/>
      <c r="E173" s="3"/>
      <c r="F173" s="149"/>
      <c r="G173" s="149"/>
      <c r="P173" s="4"/>
      <c r="V173" s="5"/>
      <c r="W173" s="5"/>
      <c r="X173" s="5"/>
      <c r="Y173" s="5"/>
    </row>
    <row r="174" spans="1:25" ht="15.75" customHeight="1" x14ac:dyDescent="0.25">
      <c r="A174" s="3"/>
      <c r="B174" s="3"/>
      <c r="C174" s="3"/>
      <c r="D174" s="3"/>
      <c r="E174" s="3"/>
      <c r="F174" s="149"/>
      <c r="G174" s="149"/>
      <c r="P174" s="4"/>
      <c r="V174" s="5"/>
      <c r="W174" s="5"/>
      <c r="X174" s="5"/>
      <c r="Y174" s="5"/>
    </row>
    <row r="175" spans="1:25" ht="15.75" customHeight="1" x14ac:dyDescent="0.25">
      <c r="A175" s="3"/>
      <c r="B175" s="3"/>
      <c r="C175" s="3"/>
      <c r="D175" s="3"/>
      <c r="E175" s="3"/>
      <c r="F175" s="149"/>
      <c r="G175" s="149"/>
      <c r="P175" s="4"/>
      <c r="V175" s="5"/>
      <c r="W175" s="5"/>
      <c r="X175" s="5"/>
      <c r="Y175" s="5"/>
    </row>
    <row r="176" spans="1:25" ht="15.75" customHeight="1" x14ac:dyDescent="0.25">
      <c r="A176" s="3"/>
      <c r="B176" s="3"/>
      <c r="C176" s="3"/>
      <c r="D176" s="3"/>
      <c r="E176" s="3"/>
      <c r="F176" s="149"/>
      <c r="G176" s="149"/>
      <c r="P176" s="4"/>
      <c r="V176" s="5"/>
      <c r="W176" s="5"/>
      <c r="X176" s="5"/>
      <c r="Y176" s="5"/>
    </row>
    <row r="177" spans="1:25" ht="15.75" customHeight="1" x14ac:dyDescent="0.25">
      <c r="A177" s="3"/>
      <c r="B177" s="3"/>
      <c r="C177" s="3"/>
      <c r="D177" s="3"/>
      <c r="E177" s="3"/>
      <c r="F177" s="149"/>
      <c r="G177" s="149"/>
      <c r="P177" s="4"/>
      <c r="V177" s="5"/>
      <c r="W177" s="5"/>
      <c r="X177" s="5"/>
      <c r="Y177" s="5"/>
    </row>
    <row r="178" spans="1:25" ht="15.75" customHeight="1" x14ac:dyDescent="0.25">
      <c r="A178" s="3"/>
      <c r="B178" s="3"/>
      <c r="C178" s="3"/>
      <c r="D178" s="3"/>
      <c r="E178" s="3"/>
      <c r="F178" s="149"/>
      <c r="G178" s="149"/>
      <c r="P178" s="4"/>
      <c r="V178" s="5"/>
      <c r="W178" s="5"/>
      <c r="X178" s="5"/>
      <c r="Y178" s="5"/>
    </row>
    <row r="179" spans="1:25" ht="15.75" customHeight="1" x14ac:dyDescent="0.25">
      <c r="A179" s="3"/>
      <c r="B179" s="3"/>
      <c r="C179" s="3"/>
      <c r="D179" s="3"/>
      <c r="E179" s="3"/>
      <c r="F179" s="149"/>
      <c r="G179" s="149"/>
      <c r="P179" s="4"/>
      <c r="V179" s="5"/>
      <c r="W179" s="5"/>
      <c r="X179" s="5"/>
      <c r="Y179" s="5"/>
    </row>
    <row r="180" spans="1:25" ht="15.75" customHeight="1" x14ac:dyDescent="0.25">
      <c r="A180" s="3"/>
      <c r="B180" s="3"/>
      <c r="C180" s="3"/>
      <c r="D180" s="3"/>
      <c r="E180" s="3"/>
      <c r="F180" s="149"/>
      <c r="G180" s="149"/>
      <c r="P180" s="4"/>
      <c r="V180" s="5"/>
      <c r="W180" s="5"/>
      <c r="X180" s="5"/>
      <c r="Y180" s="5"/>
    </row>
    <row r="181" spans="1:25" ht="15.75" customHeight="1" x14ac:dyDescent="0.25">
      <c r="A181" s="3"/>
      <c r="B181" s="3"/>
      <c r="C181" s="3"/>
      <c r="D181" s="3"/>
      <c r="E181" s="3"/>
      <c r="F181" s="149"/>
      <c r="G181" s="149"/>
      <c r="P181" s="4"/>
      <c r="V181" s="5"/>
      <c r="W181" s="5"/>
      <c r="X181" s="5"/>
      <c r="Y181" s="5"/>
    </row>
    <row r="182" spans="1:25" ht="15.75" customHeight="1" x14ac:dyDescent="0.25">
      <c r="A182" s="3"/>
      <c r="B182" s="3"/>
      <c r="C182" s="3"/>
      <c r="D182" s="3"/>
      <c r="E182" s="3"/>
      <c r="F182" s="149"/>
      <c r="G182" s="149"/>
      <c r="P182" s="4"/>
      <c r="V182" s="5"/>
      <c r="W182" s="5"/>
      <c r="X182" s="5"/>
      <c r="Y182" s="5"/>
    </row>
    <row r="183" spans="1:25" ht="15.75" customHeight="1" x14ac:dyDescent="0.25">
      <c r="A183" s="3"/>
      <c r="B183" s="3"/>
      <c r="C183" s="3"/>
      <c r="D183" s="3"/>
      <c r="E183" s="3"/>
      <c r="F183" s="149"/>
      <c r="G183" s="149"/>
      <c r="P183" s="4"/>
      <c r="V183" s="5"/>
      <c r="W183" s="5"/>
      <c r="X183" s="5"/>
      <c r="Y183" s="5"/>
    </row>
    <row r="184" spans="1:25" ht="15.75" customHeight="1" x14ac:dyDescent="0.25">
      <c r="A184" s="3"/>
      <c r="B184" s="3"/>
      <c r="C184" s="3"/>
      <c r="D184" s="3"/>
      <c r="E184" s="3"/>
      <c r="F184" s="149"/>
      <c r="G184" s="149"/>
      <c r="P184" s="4"/>
      <c r="V184" s="5"/>
      <c r="W184" s="5"/>
      <c r="X184" s="5"/>
      <c r="Y184" s="5"/>
    </row>
    <row r="185" spans="1:25" ht="15.75" customHeight="1" x14ac:dyDescent="0.25">
      <c r="A185" s="3"/>
      <c r="B185" s="3"/>
      <c r="C185" s="3"/>
      <c r="D185" s="3"/>
      <c r="E185" s="3"/>
      <c r="F185" s="149"/>
      <c r="G185" s="149"/>
      <c r="P185" s="4"/>
      <c r="V185" s="5"/>
      <c r="W185" s="5"/>
      <c r="X185" s="5"/>
      <c r="Y185" s="5"/>
    </row>
    <row r="186" spans="1:25" ht="15.75" customHeight="1" x14ac:dyDescent="0.25">
      <c r="A186" s="3"/>
      <c r="B186" s="3"/>
      <c r="C186" s="3"/>
      <c r="D186" s="3"/>
      <c r="E186" s="3"/>
      <c r="F186" s="149"/>
      <c r="G186" s="149"/>
      <c r="P186" s="4"/>
      <c r="V186" s="5"/>
      <c r="W186" s="5"/>
      <c r="X186" s="5"/>
      <c r="Y186" s="5"/>
    </row>
    <row r="187" spans="1:25" ht="15.75" customHeight="1" x14ac:dyDescent="0.25">
      <c r="A187" s="3"/>
      <c r="B187" s="3"/>
      <c r="C187" s="3"/>
      <c r="D187" s="3"/>
      <c r="E187" s="3"/>
      <c r="F187" s="149"/>
      <c r="G187" s="149"/>
      <c r="P187" s="4"/>
      <c r="V187" s="5"/>
      <c r="W187" s="5"/>
      <c r="X187" s="5"/>
      <c r="Y187" s="5"/>
    </row>
    <row r="188" spans="1:25" ht="15.75" customHeight="1" x14ac:dyDescent="0.25">
      <c r="A188" s="3"/>
      <c r="B188" s="3"/>
      <c r="C188" s="3"/>
      <c r="D188" s="3"/>
      <c r="E188" s="3"/>
      <c r="F188" s="149"/>
      <c r="G188" s="149"/>
      <c r="P188" s="4"/>
      <c r="V188" s="5"/>
      <c r="W188" s="5"/>
      <c r="X188" s="5"/>
      <c r="Y188" s="5"/>
    </row>
    <row r="189" spans="1:25" ht="15.75" customHeight="1" x14ac:dyDescent="0.25">
      <c r="A189" s="3"/>
      <c r="B189" s="3"/>
      <c r="C189" s="3"/>
      <c r="D189" s="3"/>
      <c r="E189" s="3"/>
      <c r="F189" s="149"/>
      <c r="G189" s="149"/>
      <c r="P189" s="4"/>
      <c r="V189" s="5"/>
      <c r="W189" s="5"/>
      <c r="X189" s="5"/>
      <c r="Y189" s="5"/>
    </row>
    <row r="190" spans="1:25" ht="15.75" customHeight="1" x14ac:dyDescent="0.25">
      <c r="A190" s="3"/>
      <c r="B190" s="3"/>
      <c r="C190" s="3"/>
      <c r="D190" s="3"/>
      <c r="E190" s="3"/>
      <c r="F190" s="149"/>
      <c r="G190" s="149"/>
      <c r="P190" s="4"/>
      <c r="V190" s="5"/>
      <c r="W190" s="5"/>
      <c r="X190" s="5"/>
      <c r="Y190" s="5"/>
    </row>
    <row r="191" spans="1:25" ht="15.75" customHeight="1" x14ac:dyDescent="0.25">
      <c r="A191" s="3"/>
      <c r="B191" s="3"/>
      <c r="C191" s="3"/>
      <c r="D191" s="3"/>
      <c r="E191" s="3"/>
      <c r="F191" s="149"/>
      <c r="G191" s="149"/>
      <c r="P191" s="4"/>
      <c r="V191" s="5"/>
      <c r="W191" s="5"/>
      <c r="X191" s="5"/>
      <c r="Y191" s="5"/>
    </row>
    <row r="192" spans="1:25" ht="15.75" customHeight="1" x14ac:dyDescent="0.25">
      <c r="A192" s="3"/>
      <c r="B192" s="3"/>
      <c r="C192" s="3"/>
      <c r="D192" s="3"/>
      <c r="E192" s="3"/>
      <c r="F192" s="149"/>
      <c r="G192" s="149"/>
      <c r="P192" s="4"/>
      <c r="V192" s="5"/>
      <c r="W192" s="5"/>
      <c r="X192" s="5"/>
      <c r="Y192" s="5"/>
    </row>
    <row r="193" spans="1:25" ht="15.75" customHeight="1" x14ac:dyDescent="0.25">
      <c r="A193" s="3"/>
      <c r="B193" s="3"/>
      <c r="C193" s="3"/>
      <c r="D193" s="3"/>
      <c r="E193" s="3"/>
      <c r="F193" s="149"/>
      <c r="G193" s="149"/>
      <c r="P193" s="4"/>
      <c r="V193" s="5"/>
      <c r="W193" s="5"/>
      <c r="X193" s="5"/>
      <c r="Y193" s="5"/>
    </row>
    <row r="194" spans="1:25" ht="15.75" customHeight="1" x14ac:dyDescent="0.25">
      <c r="A194" s="3"/>
      <c r="B194" s="3"/>
      <c r="C194" s="3"/>
      <c r="D194" s="3"/>
      <c r="E194" s="3"/>
      <c r="F194" s="149"/>
      <c r="G194" s="149"/>
      <c r="P194" s="4"/>
      <c r="V194" s="5"/>
      <c r="W194" s="5"/>
      <c r="X194" s="5"/>
      <c r="Y194" s="5"/>
    </row>
    <row r="195" spans="1:25" ht="15.75" customHeight="1" x14ac:dyDescent="0.25">
      <c r="A195" s="3"/>
      <c r="B195" s="3"/>
      <c r="C195" s="3"/>
      <c r="D195" s="3"/>
      <c r="E195" s="3"/>
      <c r="F195" s="149"/>
      <c r="G195" s="149"/>
      <c r="P195" s="4"/>
      <c r="V195" s="5"/>
      <c r="W195" s="5"/>
      <c r="X195" s="5"/>
      <c r="Y195" s="5"/>
    </row>
    <row r="196" spans="1:25" ht="15.75" customHeight="1" x14ac:dyDescent="0.25">
      <c r="A196" s="3"/>
      <c r="B196" s="3"/>
      <c r="C196" s="3"/>
      <c r="D196" s="3"/>
      <c r="E196" s="3"/>
      <c r="F196" s="149"/>
      <c r="G196" s="149"/>
      <c r="P196" s="4"/>
      <c r="V196" s="5"/>
      <c r="W196" s="5"/>
      <c r="X196" s="5"/>
      <c r="Y196" s="5"/>
    </row>
    <row r="197" spans="1:25" ht="15.75" customHeight="1" x14ac:dyDescent="0.25">
      <c r="A197" s="3"/>
      <c r="B197" s="3"/>
      <c r="C197" s="3"/>
      <c r="D197" s="3"/>
      <c r="E197" s="3"/>
      <c r="F197" s="149"/>
      <c r="G197" s="149"/>
      <c r="P197" s="4"/>
      <c r="V197" s="5"/>
      <c r="W197" s="5"/>
      <c r="X197" s="5"/>
      <c r="Y197" s="5"/>
    </row>
    <row r="198" spans="1:25" ht="15.75" customHeight="1" x14ac:dyDescent="0.25">
      <c r="A198" s="3"/>
      <c r="B198" s="3"/>
      <c r="C198" s="3"/>
      <c r="D198" s="3"/>
      <c r="E198" s="3"/>
      <c r="F198" s="149"/>
      <c r="G198" s="149"/>
      <c r="P198" s="4"/>
      <c r="V198" s="5"/>
      <c r="W198" s="5"/>
      <c r="X198" s="5"/>
      <c r="Y198" s="5"/>
    </row>
    <row r="199" spans="1:25" ht="15.75" customHeight="1" x14ac:dyDescent="0.25">
      <c r="A199" s="3"/>
      <c r="B199" s="3"/>
      <c r="C199" s="3"/>
      <c r="D199" s="3"/>
      <c r="E199" s="3"/>
      <c r="F199" s="149"/>
      <c r="G199" s="149"/>
      <c r="P199" s="4"/>
      <c r="V199" s="5"/>
      <c r="W199" s="5"/>
      <c r="X199" s="5"/>
      <c r="Y199" s="5"/>
    </row>
    <row r="200" spans="1:25" ht="15.75" customHeight="1" x14ac:dyDescent="0.25">
      <c r="A200" s="3"/>
      <c r="B200" s="3"/>
      <c r="C200" s="3"/>
      <c r="D200" s="3"/>
      <c r="E200" s="3"/>
      <c r="F200" s="149"/>
      <c r="G200" s="149"/>
      <c r="P200" s="4"/>
      <c r="V200" s="5"/>
      <c r="W200" s="5"/>
      <c r="X200" s="5"/>
      <c r="Y200" s="5"/>
    </row>
    <row r="201" spans="1:25" ht="15.75" customHeight="1" x14ac:dyDescent="0.25">
      <c r="A201" s="3"/>
      <c r="B201" s="3"/>
      <c r="C201" s="3"/>
      <c r="D201" s="3"/>
      <c r="E201" s="3"/>
      <c r="F201" s="149"/>
      <c r="G201" s="149"/>
      <c r="P201" s="4"/>
      <c r="V201" s="5"/>
      <c r="W201" s="5"/>
      <c r="X201" s="5"/>
      <c r="Y201" s="5"/>
    </row>
    <row r="202" spans="1:25" ht="15.75" customHeight="1" x14ac:dyDescent="0.25">
      <c r="A202" s="3"/>
      <c r="B202" s="3"/>
      <c r="C202" s="3"/>
      <c r="D202" s="3"/>
      <c r="E202" s="3"/>
      <c r="F202" s="149"/>
      <c r="G202" s="149"/>
      <c r="P202" s="4"/>
      <c r="V202" s="5"/>
      <c r="W202" s="5"/>
      <c r="X202" s="5"/>
      <c r="Y202" s="5"/>
    </row>
    <row r="203" spans="1:25" ht="15.75" customHeight="1" x14ac:dyDescent="0.25">
      <c r="A203" s="3"/>
      <c r="B203" s="3"/>
      <c r="C203" s="3"/>
      <c r="D203" s="3"/>
      <c r="E203" s="3"/>
      <c r="F203" s="149"/>
      <c r="G203" s="149"/>
      <c r="P203" s="4"/>
      <c r="V203" s="5"/>
      <c r="W203" s="5"/>
      <c r="X203" s="5"/>
      <c r="Y203" s="5"/>
    </row>
    <row r="204" spans="1:25" ht="15.75" customHeight="1" x14ac:dyDescent="0.25">
      <c r="A204" s="3"/>
      <c r="B204" s="3"/>
      <c r="C204" s="3"/>
      <c r="D204" s="3"/>
      <c r="E204" s="3"/>
      <c r="F204" s="149"/>
      <c r="G204" s="149"/>
      <c r="P204" s="4"/>
      <c r="V204" s="5"/>
      <c r="W204" s="5"/>
      <c r="X204" s="5"/>
      <c r="Y204" s="5"/>
    </row>
    <row r="205" spans="1:25" ht="15.75" customHeight="1" x14ac:dyDescent="0.25">
      <c r="A205" s="3"/>
      <c r="B205" s="3"/>
      <c r="C205" s="3"/>
      <c r="D205" s="3"/>
      <c r="E205" s="3"/>
      <c r="F205" s="149"/>
      <c r="G205" s="149"/>
      <c r="P205" s="4"/>
      <c r="V205" s="5"/>
      <c r="W205" s="5"/>
      <c r="X205" s="5"/>
      <c r="Y205" s="5"/>
    </row>
    <row r="206" spans="1:25" ht="15.75" customHeight="1" x14ac:dyDescent="0.25">
      <c r="A206" s="3"/>
      <c r="B206" s="3"/>
      <c r="C206" s="3"/>
      <c r="D206" s="3"/>
      <c r="E206" s="3"/>
      <c r="F206" s="149"/>
      <c r="G206" s="149"/>
      <c r="P206" s="4"/>
      <c r="V206" s="5"/>
      <c r="W206" s="5"/>
      <c r="X206" s="5"/>
      <c r="Y206" s="5"/>
    </row>
    <row r="207" spans="1:25" ht="15.75" customHeight="1" x14ac:dyDescent="0.25">
      <c r="A207" s="3"/>
      <c r="B207" s="3"/>
      <c r="C207" s="3"/>
      <c r="D207" s="3"/>
      <c r="E207" s="3"/>
      <c r="F207" s="149"/>
      <c r="G207" s="149"/>
      <c r="P207" s="4"/>
      <c r="V207" s="5"/>
      <c r="W207" s="5"/>
      <c r="X207" s="5"/>
      <c r="Y207" s="5"/>
    </row>
    <row r="208" spans="1:25" ht="15.75" customHeight="1" x14ac:dyDescent="0.25">
      <c r="A208" s="3"/>
      <c r="B208" s="3"/>
      <c r="C208" s="3"/>
      <c r="D208" s="3"/>
      <c r="E208" s="3"/>
      <c r="F208" s="149"/>
      <c r="G208" s="149"/>
      <c r="P208" s="4"/>
      <c r="V208" s="5"/>
      <c r="W208" s="5"/>
      <c r="X208" s="5"/>
      <c r="Y208" s="5"/>
    </row>
    <row r="209" spans="1:25" ht="15.75" customHeight="1" x14ac:dyDescent="0.25">
      <c r="A209" s="3"/>
      <c r="B209" s="3"/>
      <c r="C209" s="3"/>
      <c r="D209" s="3"/>
      <c r="E209" s="3"/>
      <c r="F209" s="149"/>
      <c r="G209" s="149"/>
      <c r="P209" s="4"/>
      <c r="V209" s="5"/>
      <c r="W209" s="5"/>
      <c r="X209" s="5"/>
      <c r="Y209" s="5"/>
    </row>
    <row r="210" spans="1:25" ht="15.75" customHeight="1" x14ac:dyDescent="0.25">
      <c r="A210" s="3"/>
      <c r="B210" s="3"/>
      <c r="C210" s="3"/>
      <c r="D210" s="3"/>
      <c r="E210" s="3"/>
      <c r="F210" s="149"/>
      <c r="G210" s="149"/>
      <c r="P210" s="4"/>
      <c r="V210" s="5"/>
      <c r="W210" s="5"/>
      <c r="X210" s="5"/>
      <c r="Y210" s="5"/>
    </row>
    <row r="211" spans="1:25" ht="15.75" customHeight="1" x14ac:dyDescent="0.25">
      <c r="A211" s="3"/>
      <c r="B211" s="3"/>
      <c r="C211" s="3"/>
      <c r="D211" s="3"/>
      <c r="E211" s="3"/>
      <c r="F211" s="149"/>
      <c r="G211" s="149"/>
      <c r="P211" s="4"/>
      <c r="V211" s="5"/>
      <c r="W211" s="5"/>
      <c r="X211" s="5"/>
      <c r="Y211" s="5"/>
    </row>
    <row r="212" spans="1:25" ht="15.75" customHeight="1" x14ac:dyDescent="0.25">
      <c r="A212" s="3"/>
      <c r="B212" s="3"/>
      <c r="C212" s="3"/>
      <c r="D212" s="3"/>
      <c r="E212" s="3"/>
      <c r="F212" s="149"/>
      <c r="G212" s="149"/>
      <c r="P212" s="4"/>
      <c r="V212" s="5"/>
      <c r="W212" s="5"/>
      <c r="X212" s="5"/>
      <c r="Y212" s="5"/>
    </row>
    <row r="213" spans="1:25" ht="15.75" customHeight="1" x14ac:dyDescent="0.25">
      <c r="A213" s="3"/>
      <c r="B213" s="3"/>
      <c r="C213" s="3"/>
      <c r="D213" s="3"/>
      <c r="E213" s="3"/>
      <c r="F213" s="149"/>
      <c r="G213" s="149"/>
      <c r="P213" s="4"/>
      <c r="V213" s="5"/>
      <c r="W213" s="5"/>
      <c r="X213" s="5"/>
      <c r="Y213" s="5"/>
    </row>
    <row r="214" spans="1:25" ht="15.75" customHeight="1" x14ac:dyDescent="0.25">
      <c r="A214" s="3"/>
      <c r="B214" s="3"/>
      <c r="C214" s="3"/>
      <c r="D214" s="3"/>
      <c r="E214" s="3"/>
      <c r="F214" s="149"/>
      <c r="G214" s="149"/>
      <c r="P214" s="4"/>
      <c r="V214" s="5"/>
      <c r="W214" s="5"/>
      <c r="X214" s="5"/>
      <c r="Y214" s="5"/>
    </row>
    <row r="215" spans="1:25" ht="15.75" customHeight="1" x14ac:dyDescent="0.25">
      <c r="A215" s="3"/>
      <c r="B215" s="3"/>
      <c r="C215" s="3"/>
      <c r="D215" s="3"/>
      <c r="E215" s="3"/>
      <c r="F215" s="149"/>
      <c r="G215" s="149"/>
      <c r="P215" s="4"/>
      <c r="V215" s="5"/>
      <c r="W215" s="5"/>
      <c r="X215" s="5"/>
      <c r="Y215" s="5"/>
    </row>
    <row r="216" spans="1:25" ht="15.75" customHeight="1" x14ac:dyDescent="0.25">
      <c r="A216" s="3"/>
      <c r="B216" s="3"/>
      <c r="C216" s="3"/>
      <c r="D216" s="3"/>
      <c r="E216" s="3"/>
      <c r="F216" s="149"/>
      <c r="G216" s="149"/>
      <c r="P216" s="4"/>
      <c r="V216" s="5"/>
      <c r="W216" s="5"/>
      <c r="X216" s="5"/>
      <c r="Y216" s="5"/>
    </row>
    <row r="217" spans="1:25" ht="15.75" customHeight="1" x14ac:dyDescent="0.25">
      <c r="A217" s="3"/>
      <c r="B217" s="3"/>
      <c r="C217" s="3"/>
      <c r="D217" s="3"/>
      <c r="E217" s="3"/>
      <c r="F217" s="149"/>
      <c r="G217" s="149"/>
      <c r="P217" s="4"/>
      <c r="V217" s="5"/>
      <c r="W217" s="5"/>
      <c r="X217" s="5"/>
      <c r="Y217" s="5"/>
    </row>
    <row r="218" spans="1:25" ht="15.75" customHeight="1" x14ac:dyDescent="0.25">
      <c r="A218" s="3"/>
      <c r="B218" s="3"/>
      <c r="C218" s="3"/>
      <c r="D218" s="3"/>
      <c r="E218" s="3"/>
      <c r="F218" s="149"/>
      <c r="G218" s="149"/>
      <c r="P218" s="4"/>
      <c r="V218" s="5"/>
      <c r="W218" s="5"/>
      <c r="X218" s="5"/>
      <c r="Y218" s="5"/>
    </row>
    <row r="219" spans="1:25" ht="15.75" customHeight="1" x14ac:dyDescent="0.25">
      <c r="A219" s="3"/>
      <c r="B219" s="3"/>
      <c r="C219" s="3"/>
      <c r="D219" s="3"/>
      <c r="E219" s="3"/>
      <c r="F219" s="149"/>
      <c r="G219" s="149"/>
      <c r="P219" s="4"/>
      <c r="V219" s="5"/>
      <c r="W219" s="5"/>
      <c r="X219" s="5"/>
      <c r="Y219" s="5"/>
    </row>
    <row r="220" spans="1:25" ht="15.75" customHeight="1" x14ac:dyDescent="0.25">
      <c r="A220" s="3"/>
      <c r="B220" s="3"/>
      <c r="C220" s="3"/>
      <c r="D220" s="3"/>
      <c r="E220" s="3"/>
      <c r="F220" s="149"/>
      <c r="G220" s="149"/>
      <c r="P220" s="4"/>
      <c r="V220" s="5"/>
      <c r="W220" s="5"/>
      <c r="X220" s="5"/>
      <c r="Y220" s="5"/>
    </row>
    <row r="221" spans="1:25" ht="15.75" customHeight="1" x14ac:dyDescent="0.25">
      <c r="A221" s="3"/>
      <c r="B221" s="3"/>
      <c r="C221" s="3"/>
      <c r="D221" s="3"/>
      <c r="E221" s="3"/>
      <c r="F221" s="149"/>
      <c r="G221" s="149"/>
      <c r="P221" s="4"/>
      <c r="V221" s="5"/>
      <c r="W221" s="5"/>
      <c r="X221" s="5"/>
      <c r="Y221" s="5"/>
    </row>
    <row r="222" spans="1:25" ht="15.75" customHeight="1" x14ac:dyDescent="0.25">
      <c r="A222" s="3"/>
      <c r="B222" s="3"/>
      <c r="C222" s="3"/>
      <c r="D222" s="3"/>
      <c r="E222" s="3"/>
      <c r="F222" s="149"/>
      <c r="G222" s="149"/>
      <c r="P222" s="4"/>
      <c r="V222" s="5"/>
      <c r="W222" s="5"/>
      <c r="X222" s="5"/>
      <c r="Y222" s="5"/>
    </row>
    <row r="223" spans="1:25" ht="15.75" customHeight="1" x14ac:dyDescent="0.25">
      <c r="A223" s="3"/>
      <c r="B223" s="3"/>
      <c r="C223" s="3"/>
      <c r="D223" s="3"/>
      <c r="E223" s="3"/>
      <c r="F223" s="149"/>
      <c r="G223" s="149"/>
      <c r="P223" s="4"/>
      <c r="V223" s="5"/>
      <c r="W223" s="5"/>
      <c r="X223" s="5"/>
      <c r="Y223" s="5"/>
    </row>
    <row r="224" spans="1:25" ht="15.75" customHeight="1" x14ac:dyDescent="0.25">
      <c r="A224" s="3"/>
      <c r="B224" s="3"/>
      <c r="C224" s="3"/>
      <c r="D224" s="3"/>
      <c r="E224" s="3"/>
      <c r="F224" s="149"/>
      <c r="G224" s="149"/>
      <c r="P224" s="4"/>
      <c r="V224" s="5"/>
      <c r="W224" s="5"/>
      <c r="X224" s="5"/>
      <c r="Y224" s="5"/>
    </row>
    <row r="225" spans="1:25" ht="15.75" customHeight="1" x14ac:dyDescent="0.25">
      <c r="A225" s="3"/>
      <c r="B225" s="3"/>
      <c r="C225" s="3"/>
      <c r="D225" s="3"/>
      <c r="E225" s="3"/>
      <c r="F225" s="149"/>
      <c r="G225" s="149"/>
      <c r="P225" s="4"/>
      <c r="V225" s="5"/>
      <c r="W225" s="5"/>
      <c r="X225" s="5"/>
      <c r="Y225" s="5"/>
    </row>
    <row r="226" spans="1:25" ht="15.75" customHeight="1" x14ac:dyDescent="0.25">
      <c r="A226" s="3"/>
      <c r="B226" s="3"/>
      <c r="C226" s="3"/>
      <c r="D226" s="3"/>
      <c r="E226" s="3"/>
      <c r="F226" s="149"/>
      <c r="G226" s="149"/>
      <c r="P226" s="4"/>
      <c r="V226" s="5"/>
      <c r="W226" s="5"/>
      <c r="X226" s="5"/>
      <c r="Y226" s="5"/>
    </row>
    <row r="227" spans="1:25" ht="15.75" customHeight="1" x14ac:dyDescent="0.25">
      <c r="A227" s="3"/>
      <c r="B227" s="3"/>
      <c r="C227" s="3"/>
      <c r="D227" s="3"/>
      <c r="E227" s="3"/>
      <c r="F227" s="149"/>
      <c r="G227" s="149"/>
      <c r="P227" s="4"/>
      <c r="V227" s="5"/>
      <c r="W227" s="5"/>
      <c r="X227" s="5"/>
      <c r="Y227" s="5"/>
    </row>
    <row r="228" spans="1:25" ht="15.75" customHeight="1" x14ac:dyDescent="0.25">
      <c r="A228" s="3"/>
      <c r="B228" s="3"/>
      <c r="C228" s="3"/>
      <c r="D228" s="3"/>
      <c r="E228" s="3"/>
      <c r="F228" s="149"/>
      <c r="G228" s="149"/>
      <c r="P228" s="4"/>
      <c r="V228" s="5"/>
      <c r="W228" s="5"/>
      <c r="X228" s="5"/>
      <c r="Y228" s="5"/>
    </row>
    <row r="229" spans="1:25" ht="15.75" customHeight="1" x14ac:dyDescent="0.25">
      <c r="A229" s="3"/>
      <c r="B229" s="3"/>
      <c r="C229" s="3"/>
      <c r="D229" s="3"/>
      <c r="E229" s="3"/>
      <c r="F229" s="149"/>
      <c r="G229" s="149"/>
      <c r="P229" s="4"/>
      <c r="V229" s="5"/>
      <c r="W229" s="5"/>
      <c r="X229" s="5"/>
      <c r="Y229" s="5"/>
    </row>
    <row r="230" spans="1:25" ht="15.75" customHeight="1" x14ac:dyDescent="0.25">
      <c r="A230" s="3"/>
      <c r="B230" s="3"/>
      <c r="C230" s="3"/>
      <c r="D230" s="3"/>
      <c r="E230" s="3"/>
      <c r="F230" s="149"/>
      <c r="G230" s="149"/>
      <c r="P230" s="4"/>
      <c r="V230" s="5"/>
      <c r="W230" s="5"/>
      <c r="X230" s="5"/>
      <c r="Y230" s="5"/>
    </row>
    <row r="231" spans="1:25" ht="15.75" customHeight="1" x14ac:dyDescent="0.25">
      <c r="A231" s="3"/>
      <c r="B231" s="3"/>
      <c r="C231" s="3"/>
      <c r="D231" s="3"/>
      <c r="E231" s="3"/>
      <c r="F231" s="149"/>
      <c r="G231" s="149"/>
      <c r="P231" s="4"/>
      <c r="V231" s="5"/>
      <c r="W231" s="5"/>
      <c r="X231" s="5"/>
      <c r="Y231" s="5"/>
    </row>
    <row r="232" spans="1:25" ht="15.75" customHeight="1" x14ac:dyDescent="0.25">
      <c r="A232" s="3"/>
      <c r="B232" s="3"/>
      <c r="C232" s="3"/>
      <c r="D232" s="3"/>
      <c r="E232" s="3"/>
      <c r="F232" s="149"/>
      <c r="G232" s="149"/>
      <c r="P232" s="4"/>
      <c r="V232" s="5"/>
      <c r="W232" s="5"/>
      <c r="X232" s="5"/>
      <c r="Y232" s="5"/>
    </row>
    <row r="233" spans="1:25" ht="15.75" customHeight="1" x14ac:dyDescent="0.25">
      <c r="A233" s="3"/>
      <c r="B233" s="3"/>
      <c r="C233" s="3"/>
      <c r="D233" s="3"/>
      <c r="E233" s="3"/>
      <c r="F233" s="149"/>
      <c r="G233" s="149"/>
      <c r="P233" s="4"/>
      <c r="V233" s="5"/>
      <c r="W233" s="5"/>
      <c r="X233" s="5"/>
      <c r="Y233" s="5"/>
    </row>
    <row r="234" spans="1:25" ht="15.75" customHeight="1" x14ac:dyDescent="0.25">
      <c r="A234" s="3"/>
      <c r="B234" s="3"/>
      <c r="C234" s="3"/>
      <c r="D234" s="3"/>
      <c r="E234" s="3"/>
      <c r="F234" s="149"/>
      <c r="G234" s="149"/>
      <c r="P234" s="4"/>
      <c r="V234" s="5"/>
      <c r="W234" s="5"/>
      <c r="X234" s="5"/>
      <c r="Y234" s="5"/>
    </row>
    <row r="235" spans="1:25" ht="15.75" customHeight="1" x14ac:dyDescent="0.25">
      <c r="A235" s="3"/>
      <c r="B235" s="3"/>
      <c r="C235" s="3"/>
      <c r="D235" s="3"/>
      <c r="E235" s="3"/>
      <c r="F235" s="149"/>
      <c r="G235" s="149"/>
      <c r="P235" s="4"/>
      <c r="V235" s="5"/>
      <c r="W235" s="5"/>
      <c r="X235" s="5"/>
      <c r="Y235" s="5"/>
    </row>
    <row r="236" spans="1:25" ht="15.75" customHeight="1" x14ac:dyDescent="0.25">
      <c r="A236" s="3"/>
      <c r="B236" s="3"/>
      <c r="C236" s="3"/>
      <c r="D236" s="3"/>
      <c r="E236" s="3"/>
      <c r="F236" s="149"/>
      <c r="G236" s="149"/>
      <c r="P236" s="4"/>
      <c r="V236" s="5"/>
      <c r="W236" s="5"/>
      <c r="X236" s="5"/>
      <c r="Y236" s="5"/>
    </row>
    <row r="237" spans="1:25" ht="15.75" customHeight="1" x14ac:dyDescent="0.25">
      <c r="A237" s="3"/>
      <c r="B237" s="3"/>
      <c r="C237" s="3"/>
      <c r="D237" s="3"/>
      <c r="E237" s="3"/>
      <c r="F237" s="149"/>
      <c r="G237" s="149"/>
      <c r="P237" s="4"/>
      <c r="V237" s="5"/>
      <c r="W237" s="5"/>
      <c r="X237" s="5"/>
      <c r="Y237" s="5"/>
    </row>
    <row r="238" spans="1:25" ht="15.75" customHeight="1" x14ac:dyDescent="0.25">
      <c r="A238" s="3"/>
      <c r="B238" s="3"/>
      <c r="C238" s="3"/>
      <c r="D238" s="3"/>
      <c r="E238" s="3"/>
      <c r="F238" s="149"/>
      <c r="G238" s="149"/>
      <c r="P238" s="4"/>
      <c r="V238" s="5"/>
      <c r="W238" s="5"/>
      <c r="X238" s="5"/>
      <c r="Y238" s="5"/>
    </row>
    <row r="239" spans="1:25" ht="15.75" customHeight="1" x14ac:dyDescent="0.25">
      <c r="A239" s="3"/>
      <c r="B239" s="3"/>
      <c r="C239" s="3"/>
      <c r="D239" s="3"/>
      <c r="E239" s="3"/>
      <c r="F239" s="149"/>
      <c r="G239" s="149"/>
      <c r="P239" s="4"/>
      <c r="V239" s="5"/>
      <c r="W239" s="5"/>
      <c r="X239" s="5"/>
      <c r="Y239" s="5"/>
    </row>
    <row r="240" spans="1:25" ht="15.75" customHeight="1" x14ac:dyDescent="0.25">
      <c r="A240" s="3"/>
      <c r="B240" s="3"/>
      <c r="C240" s="3"/>
      <c r="D240" s="3"/>
      <c r="E240" s="3"/>
      <c r="F240" s="149"/>
      <c r="G240" s="149"/>
      <c r="P240" s="4"/>
      <c r="V240" s="5"/>
      <c r="W240" s="5"/>
      <c r="X240" s="5"/>
      <c r="Y240" s="5"/>
    </row>
    <row r="241" spans="1:25" ht="15.75" customHeight="1" x14ac:dyDescent="0.25">
      <c r="A241" s="3"/>
      <c r="B241" s="3"/>
      <c r="C241" s="3"/>
      <c r="D241" s="3"/>
      <c r="E241" s="3"/>
      <c r="F241" s="149"/>
      <c r="G241" s="149"/>
      <c r="P241" s="4"/>
      <c r="V241" s="5"/>
      <c r="W241" s="5"/>
      <c r="X241" s="5"/>
      <c r="Y241" s="5"/>
    </row>
    <row r="242" spans="1:25" ht="15.75" customHeight="1" x14ac:dyDescent="0.25">
      <c r="A242" s="3"/>
      <c r="B242" s="3"/>
      <c r="C242" s="3"/>
      <c r="D242" s="3"/>
      <c r="E242" s="3"/>
      <c r="F242" s="149"/>
      <c r="G242" s="149"/>
      <c r="P242" s="4"/>
      <c r="V242" s="5"/>
      <c r="W242" s="5"/>
      <c r="X242" s="5"/>
      <c r="Y242" s="5"/>
    </row>
    <row r="243" spans="1:25" ht="15.75" customHeight="1" x14ac:dyDescent="0.25">
      <c r="A243" s="3"/>
      <c r="B243" s="3"/>
      <c r="C243" s="3"/>
      <c r="D243" s="3"/>
      <c r="E243" s="3"/>
      <c r="F243" s="149"/>
      <c r="G243" s="149"/>
      <c r="P243" s="4"/>
      <c r="V243" s="5"/>
      <c r="W243" s="5"/>
      <c r="X243" s="5"/>
      <c r="Y243" s="5"/>
    </row>
    <row r="244" spans="1:25" ht="15.75" customHeight="1" x14ac:dyDescent="0.25">
      <c r="A244" s="3"/>
      <c r="B244" s="3"/>
      <c r="C244" s="3"/>
      <c r="D244" s="3"/>
      <c r="E244" s="3"/>
      <c r="F244" s="149"/>
      <c r="G244" s="149"/>
      <c r="P244" s="4"/>
      <c r="V244" s="5"/>
      <c r="W244" s="5"/>
      <c r="X244" s="5"/>
      <c r="Y244" s="5"/>
    </row>
    <row r="245" spans="1:25" ht="15.75" customHeight="1" x14ac:dyDescent="0.25">
      <c r="A245" s="3"/>
      <c r="B245" s="3"/>
      <c r="C245" s="3"/>
      <c r="D245" s="3"/>
      <c r="E245" s="3"/>
      <c r="F245" s="149"/>
      <c r="G245" s="149"/>
      <c r="P245" s="4"/>
      <c r="V245" s="5"/>
      <c r="W245" s="5"/>
      <c r="X245" s="5"/>
      <c r="Y245" s="5"/>
    </row>
    <row r="246" spans="1:25" ht="15.75" customHeight="1" x14ac:dyDescent="0.25">
      <c r="A246" s="3"/>
      <c r="B246" s="3"/>
      <c r="C246" s="3"/>
      <c r="D246" s="3"/>
      <c r="E246" s="3"/>
      <c r="F246" s="149"/>
      <c r="G246" s="149"/>
      <c r="P246" s="4"/>
      <c r="V246" s="5"/>
      <c r="W246" s="5"/>
      <c r="X246" s="5"/>
      <c r="Y246" s="5"/>
    </row>
    <row r="247" spans="1:25" ht="15.75" customHeight="1" x14ac:dyDescent="0.25">
      <c r="A247" s="3"/>
      <c r="B247" s="3"/>
      <c r="C247" s="3"/>
      <c r="D247" s="3"/>
      <c r="E247" s="3"/>
      <c r="F247" s="149"/>
      <c r="G247" s="149"/>
      <c r="P247" s="4"/>
      <c r="V247" s="5"/>
      <c r="W247" s="5"/>
      <c r="X247" s="5"/>
      <c r="Y247" s="5"/>
    </row>
    <row r="248" spans="1:25" ht="15.75" customHeight="1" x14ac:dyDescent="0.25">
      <c r="A248" s="3"/>
      <c r="B248" s="3"/>
      <c r="C248" s="3"/>
      <c r="D248" s="3"/>
      <c r="E248" s="3"/>
      <c r="F248" s="149"/>
      <c r="G248" s="149"/>
      <c r="P248" s="4"/>
      <c r="V248" s="5"/>
      <c r="W248" s="5"/>
      <c r="X248" s="5"/>
      <c r="Y248" s="5"/>
    </row>
    <row r="249" spans="1:25" ht="15.75" customHeight="1" x14ac:dyDescent="0.25">
      <c r="A249" s="3"/>
      <c r="B249" s="3"/>
      <c r="C249" s="3"/>
      <c r="D249" s="3"/>
      <c r="E249" s="3"/>
      <c r="F249" s="149"/>
      <c r="G249" s="149"/>
      <c r="P249" s="4"/>
      <c r="V249" s="5"/>
      <c r="W249" s="5"/>
      <c r="X249" s="5"/>
      <c r="Y249" s="5"/>
    </row>
    <row r="250" spans="1:25" ht="15.75" customHeight="1" x14ac:dyDescent="0.25">
      <c r="A250" s="3"/>
      <c r="B250" s="3"/>
      <c r="C250" s="3"/>
      <c r="D250" s="3"/>
      <c r="E250" s="3"/>
      <c r="F250" s="149"/>
      <c r="G250" s="149"/>
      <c r="P250" s="4"/>
      <c r="V250" s="5"/>
      <c r="W250" s="5"/>
      <c r="X250" s="5"/>
      <c r="Y250" s="5"/>
    </row>
    <row r="251" spans="1:25" ht="15.75" customHeight="1" x14ac:dyDescent="0.25">
      <c r="A251" s="3"/>
      <c r="B251" s="3"/>
      <c r="C251" s="3"/>
      <c r="D251" s="3"/>
      <c r="E251" s="3"/>
      <c r="F251" s="149"/>
      <c r="G251" s="149"/>
      <c r="P251" s="4"/>
      <c r="V251" s="5"/>
      <c r="W251" s="5"/>
      <c r="X251" s="5"/>
      <c r="Y251" s="5"/>
    </row>
    <row r="252" spans="1:25" ht="15.75" customHeight="1" x14ac:dyDescent="0.25">
      <c r="A252" s="3"/>
      <c r="B252" s="3"/>
      <c r="C252" s="3"/>
      <c r="D252" s="3"/>
      <c r="E252" s="3"/>
      <c r="F252" s="149"/>
      <c r="G252" s="149"/>
      <c r="P252" s="4"/>
      <c r="V252" s="5"/>
      <c r="W252" s="5"/>
      <c r="X252" s="5"/>
      <c r="Y252" s="5"/>
    </row>
    <row r="253" spans="1:25" ht="15.75" customHeight="1" x14ac:dyDescent="0.25">
      <c r="A253" s="3"/>
      <c r="B253" s="3"/>
      <c r="C253" s="3"/>
      <c r="D253" s="3"/>
      <c r="E253" s="3"/>
      <c r="F253" s="149"/>
      <c r="G253" s="149"/>
      <c r="P253" s="4"/>
      <c r="V253" s="5"/>
      <c r="W253" s="5"/>
      <c r="X253" s="5"/>
      <c r="Y253" s="5"/>
    </row>
    <row r="254" spans="1:25" ht="15.75" customHeight="1" x14ac:dyDescent="0.25">
      <c r="A254" s="3"/>
      <c r="B254" s="3"/>
      <c r="C254" s="3"/>
      <c r="D254" s="3"/>
      <c r="E254" s="3"/>
      <c r="F254" s="149"/>
      <c r="G254" s="149"/>
      <c r="P254" s="4"/>
      <c r="V254" s="5"/>
      <c r="W254" s="5"/>
      <c r="X254" s="5"/>
      <c r="Y254" s="5"/>
    </row>
    <row r="255" spans="1:25" ht="15.75" customHeight="1" x14ac:dyDescent="0.25">
      <c r="A255" s="3"/>
      <c r="B255" s="3"/>
      <c r="C255" s="3"/>
      <c r="D255" s="3"/>
      <c r="E255" s="3"/>
      <c r="F255" s="149"/>
      <c r="G255" s="149"/>
      <c r="P255" s="4"/>
      <c r="V255" s="5"/>
      <c r="W255" s="5"/>
      <c r="X255" s="5"/>
      <c r="Y255" s="5"/>
    </row>
    <row r="256" spans="1:25" ht="15.75" customHeight="1" x14ac:dyDescent="0.25">
      <c r="A256" s="3"/>
      <c r="B256" s="3"/>
      <c r="C256" s="3"/>
      <c r="D256" s="3"/>
      <c r="E256" s="3"/>
      <c r="F256" s="149"/>
      <c r="G256" s="149"/>
      <c r="P256" s="4"/>
      <c r="V256" s="5"/>
      <c r="W256" s="5"/>
      <c r="X256" s="5"/>
      <c r="Y256" s="5"/>
    </row>
    <row r="257" spans="1:25" ht="15.75" customHeight="1" x14ac:dyDescent="0.25">
      <c r="A257" s="3"/>
      <c r="B257" s="3"/>
      <c r="C257" s="3"/>
      <c r="D257" s="3"/>
      <c r="E257" s="3"/>
      <c r="F257" s="149"/>
      <c r="G257" s="149"/>
      <c r="P257" s="4"/>
      <c r="V257" s="5"/>
      <c r="W257" s="5"/>
      <c r="X257" s="5"/>
      <c r="Y257" s="5"/>
    </row>
    <row r="258" spans="1:25" ht="15.75" customHeight="1" x14ac:dyDescent="0.25">
      <c r="A258" s="3"/>
      <c r="B258" s="3"/>
      <c r="C258" s="3"/>
      <c r="D258" s="3"/>
      <c r="E258" s="3"/>
      <c r="F258" s="149"/>
      <c r="G258" s="149"/>
      <c r="P258" s="4"/>
      <c r="V258" s="5"/>
      <c r="W258" s="5"/>
      <c r="X258" s="5"/>
      <c r="Y258" s="5"/>
    </row>
    <row r="259" spans="1:25" ht="15.75" customHeight="1" x14ac:dyDescent="0.25">
      <c r="A259" s="3"/>
      <c r="B259" s="3"/>
      <c r="C259" s="3"/>
      <c r="D259" s="3"/>
      <c r="E259" s="3"/>
      <c r="F259" s="149"/>
      <c r="G259" s="149"/>
      <c r="P259" s="4"/>
      <c r="V259" s="5"/>
      <c r="W259" s="5"/>
      <c r="X259" s="5"/>
      <c r="Y259" s="5"/>
    </row>
    <row r="260" spans="1:25" ht="15.75" customHeight="1" x14ac:dyDescent="0.25">
      <c r="A260" s="3"/>
      <c r="B260" s="3"/>
      <c r="C260" s="3"/>
      <c r="D260" s="3"/>
      <c r="E260" s="3"/>
      <c r="F260" s="149"/>
      <c r="G260" s="149"/>
      <c r="P260" s="4"/>
      <c r="V260" s="5"/>
      <c r="W260" s="5"/>
      <c r="X260" s="5"/>
      <c r="Y260" s="5"/>
    </row>
    <row r="261" spans="1:25" ht="15.75" customHeight="1" x14ac:dyDescent="0.25">
      <c r="A261" s="3"/>
      <c r="B261" s="3"/>
      <c r="C261" s="3"/>
      <c r="D261" s="3"/>
      <c r="E261" s="3"/>
      <c r="F261" s="149"/>
      <c r="G261" s="149"/>
      <c r="P261" s="4"/>
      <c r="V261" s="5"/>
      <c r="W261" s="5"/>
      <c r="X261" s="5"/>
      <c r="Y261" s="5"/>
    </row>
    <row r="262" spans="1:25" ht="15.75" customHeight="1" x14ac:dyDescent="0.25">
      <c r="A262" s="3"/>
      <c r="B262" s="3"/>
      <c r="C262" s="3"/>
      <c r="D262" s="3"/>
      <c r="E262" s="3"/>
      <c r="F262" s="149"/>
      <c r="G262" s="149"/>
      <c r="P262" s="4"/>
      <c r="V262" s="5"/>
      <c r="W262" s="5"/>
      <c r="X262" s="5"/>
      <c r="Y262" s="5"/>
    </row>
    <row r="263" spans="1:25" ht="15.75" customHeight="1" x14ac:dyDescent="0.25">
      <c r="A263" s="3"/>
      <c r="B263" s="3"/>
      <c r="C263" s="3"/>
      <c r="D263" s="3"/>
      <c r="E263" s="3"/>
      <c r="F263" s="149"/>
      <c r="G263" s="149"/>
      <c r="P263" s="4"/>
      <c r="V263" s="5"/>
      <c r="W263" s="5"/>
      <c r="X263" s="5"/>
      <c r="Y263" s="5"/>
    </row>
    <row r="264" spans="1:25" ht="15.75" customHeight="1" x14ac:dyDescent="0.25">
      <c r="A264" s="3"/>
      <c r="B264" s="3"/>
      <c r="C264" s="3"/>
      <c r="D264" s="3"/>
      <c r="E264" s="3"/>
      <c r="F264" s="149"/>
      <c r="G264" s="149"/>
      <c r="P264" s="4"/>
      <c r="V264" s="5"/>
      <c r="W264" s="5"/>
      <c r="X264" s="5"/>
      <c r="Y264" s="5"/>
    </row>
    <row r="265" spans="1:25" ht="15.75" customHeight="1" x14ac:dyDescent="0.25">
      <c r="A265" s="3"/>
      <c r="B265" s="3"/>
      <c r="C265" s="3"/>
      <c r="D265" s="3"/>
      <c r="E265" s="3"/>
      <c r="F265" s="149"/>
      <c r="G265" s="149"/>
      <c r="P265" s="4"/>
      <c r="V265" s="5"/>
      <c r="W265" s="5"/>
      <c r="X265" s="5"/>
      <c r="Y265" s="5"/>
    </row>
    <row r="266" spans="1:25" ht="15.75" customHeight="1" x14ac:dyDescent="0.25">
      <c r="A266" s="3"/>
      <c r="B266" s="3"/>
      <c r="C266" s="3"/>
      <c r="D266" s="3"/>
      <c r="E266" s="3"/>
      <c r="F266" s="149"/>
      <c r="G266" s="149"/>
      <c r="P266" s="4"/>
      <c r="V266" s="5"/>
      <c r="W266" s="5"/>
      <c r="X266" s="5"/>
      <c r="Y266" s="5"/>
    </row>
    <row r="267" spans="1:25" ht="15.75" customHeight="1" x14ac:dyDescent="0.25">
      <c r="A267" s="3"/>
      <c r="B267" s="3"/>
      <c r="C267" s="3"/>
      <c r="D267" s="3"/>
      <c r="E267" s="3"/>
      <c r="F267" s="149"/>
      <c r="G267" s="149"/>
      <c r="P267" s="4"/>
      <c r="V267" s="5"/>
      <c r="W267" s="5"/>
      <c r="X267" s="5"/>
      <c r="Y267" s="5"/>
    </row>
    <row r="268" spans="1:25" ht="15.75" customHeight="1" x14ac:dyDescent="0.25">
      <c r="A268" s="3"/>
      <c r="B268" s="3"/>
      <c r="C268" s="3"/>
      <c r="D268" s="3"/>
      <c r="E268" s="3"/>
      <c r="F268" s="149"/>
      <c r="G268" s="149"/>
      <c r="P268" s="4"/>
      <c r="V268" s="5"/>
      <c r="W268" s="5"/>
      <c r="X268" s="5"/>
      <c r="Y268" s="5"/>
    </row>
    <row r="269" spans="1:25" ht="15.75" customHeight="1" x14ac:dyDescent="0.25">
      <c r="A269" s="3"/>
      <c r="B269" s="3"/>
      <c r="C269" s="3"/>
      <c r="D269" s="3"/>
      <c r="E269" s="3"/>
      <c r="F269" s="149"/>
      <c r="G269" s="149"/>
      <c r="P269" s="4"/>
      <c r="V269" s="5"/>
      <c r="W269" s="5"/>
      <c r="X269" s="5"/>
      <c r="Y269" s="5"/>
    </row>
    <row r="270" spans="1:25" ht="15.75" customHeight="1" x14ac:dyDescent="0.25">
      <c r="A270" s="3"/>
      <c r="B270" s="3"/>
      <c r="C270" s="3"/>
      <c r="D270" s="3"/>
      <c r="E270" s="3"/>
      <c r="F270" s="149"/>
      <c r="G270" s="149"/>
      <c r="P270" s="4"/>
      <c r="V270" s="5"/>
      <c r="W270" s="5"/>
      <c r="X270" s="5"/>
      <c r="Y270" s="5"/>
    </row>
    <row r="271" spans="1:25" ht="15.75" customHeight="1" x14ac:dyDescent="0.25">
      <c r="A271" s="3"/>
      <c r="B271" s="3"/>
      <c r="C271" s="3"/>
      <c r="D271" s="3"/>
      <c r="E271" s="3"/>
      <c r="F271" s="149"/>
      <c r="G271" s="149"/>
      <c r="P271" s="4"/>
      <c r="V271" s="5"/>
      <c r="W271" s="5"/>
      <c r="X271" s="5"/>
      <c r="Y271" s="5"/>
    </row>
    <row r="272" spans="1:25" ht="15.75" customHeight="1" x14ac:dyDescent="0.25">
      <c r="A272" s="3"/>
      <c r="B272" s="3"/>
      <c r="C272" s="3"/>
      <c r="D272" s="3"/>
      <c r="E272" s="3"/>
      <c r="F272" s="149"/>
      <c r="G272" s="149"/>
      <c r="P272" s="4"/>
      <c r="V272" s="5"/>
      <c r="W272" s="5"/>
      <c r="X272" s="5"/>
      <c r="Y272" s="5"/>
    </row>
    <row r="273" spans="1:25" ht="15.75" customHeight="1" x14ac:dyDescent="0.25">
      <c r="A273" s="3"/>
      <c r="B273" s="3"/>
      <c r="C273" s="3"/>
      <c r="D273" s="3"/>
      <c r="E273" s="3"/>
      <c r="F273" s="149"/>
      <c r="G273" s="149"/>
      <c r="P273" s="4"/>
      <c r="V273" s="5"/>
      <c r="W273" s="5"/>
      <c r="X273" s="5"/>
      <c r="Y273" s="5"/>
    </row>
    <row r="274" spans="1:25" ht="15.75" customHeight="1" x14ac:dyDescent="0.25">
      <c r="A274" s="3"/>
      <c r="B274" s="3"/>
      <c r="C274" s="3"/>
      <c r="D274" s="3"/>
      <c r="E274" s="3"/>
      <c r="F274" s="149"/>
      <c r="G274" s="149"/>
      <c r="P274" s="4"/>
      <c r="V274" s="5"/>
      <c r="W274" s="5"/>
      <c r="X274" s="5"/>
      <c r="Y274" s="5"/>
    </row>
    <row r="275" spans="1:25" ht="15.75" customHeight="1" x14ac:dyDescent="0.25">
      <c r="A275" s="3"/>
      <c r="B275" s="3"/>
      <c r="C275" s="3"/>
      <c r="D275" s="3"/>
      <c r="E275" s="3"/>
      <c r="F275" s="149"/>
      <c r="G275" s="149"/>
      <c r="P275" s="4"/>
      <c r="V275" s="5"/>
      <c r="W275" s="5"/>
      <c r="X275" s="5"/>
      <c r="Y275" s="5"/>
    </row>
    <row r="276" spans="1:25" ht="15.75" customHeight="1" x14ac:dyDescent="0.25">
      <c r="A276" s="3"/>
      <c r="B276" s="3"/>
      <c r="C276" s="3"/>
      <c r="D276" s="3"/>
      <c r="E276" s="3"/>
      <c r="F276" s="149"/>
      <c r="G276" s="149"/>
      <c r="P276" s="4"/>
      <c r="V276" s="5"/>
      <c r="W276" s="5"/>
      <c r="X276" s="5"/>
      <c r="Y276" s="5"/>
    </row>
    <row r="277" spans="1:25" ht="15.75" customHeight="1" x14ac:dyDescent="0.25">
      <c r="A277" s="3"/>
      <c r="B277" s="3"/>
      <c r="C277" s="3"/>
      <c r="D277" s="3"/>
      <c r="E277" s="3"/>
      <c r="F277" s="149"/>
      <c r="G277" s="149"/>
      <c r="P277" s="4"/>
      <c r="V277" s="5"/>
      <c r="W277" s="5"/>
      <c r="X277" s="5"/>
      <c r="Y277" s="5"/>
    </row>
    <row r="278" spans="1:25" ht="15.75" customHeight="1" x14ac:dyDescent="0.25">
      <c r="A278" s="3"/>
      <c r="B278" s="3"/>
      <c r="C278" s="3"/>
      <c r="D278" s="3"/>
      <c r="E278" s="3"/>
      <c r="F278" s="149"/>
      <c r="G278" s="149"/>
      <c r="P278" s="4"/>
      <c r="V278" s="5"/>
      <c r="W278" s="5"/>
      <c r="X278" s="5"/>
      <c r="Y278" s="5"/>
    </row>
    <row r="279" spans="1:25" ht="15.75" customHeight="1" x14ac:dyDescent="0.25">
      <c r="A279" s="3"/>
      <c r="B279" s="3"/>
      <c r="C279" s="3"/>
      <c r="D279" s="3"/>
      <c r="E279" s="3"/>
      <c r="F279" s="149"/>
      <c r="G279" s="149"/>
      <c r="P279" s="4"/>
      <c r="V279" s="5"/>
      <c r="W279" s="5"/>
      <c r="X279" s="5"/>
      <c r="Y279" s="5"/>
    </row>
    <row r="280" spans="1:25" ht="15.75" customHeight="1" x14ac:dyDescent="0.25">
      <c r="A280" s="3"/>
      <c r="B280" s="3"/>
      <c r="C280" s="3"/>
      <c r="D280" s="3"/>
      <c r="E280" s="3"/>
      <c r="F280" s="149"/>
      <c r="G280" s="149"/>
      <c r="P280" s="4"/>
      <c r="V280" s="5"/>
      <c r="W280" s="5"/>
      <c r="X280" s="5"/>
      <c r="Y280" s="5"/>
    </row>
    <row r="281" spans="1:25" ht="15.75" customHeight="1" x14ac:dyDescent="0.25">
      <c r="A281" s="3"/>
      <c r="B281" s="3"/>
      <c r="C281" s="3"/>
      <c r="D281" s="3"/>
      <c r="E281" s="3"/>
      <c r="F281" s="149"/>
      <c r="G281" s="149"/>
      <c r="P281" s="4"/>
      <c r="V281" s="5"/>
      <c r="W281" s="5"/>
      <c r="X281" s="5"/>
      <c r="Y281" s="5"/>
    </row>
    <row r="282" spans="1:25" ht="15.75" customHeight="1" x14ac:dyDescent="0.25">
      <c r="A282" s="3"/>
      <c r="B282" s="3"/>
      <c r="C282" s="3"/>
      <c r="D282" s="3"/>
      <c r="E282" s="3"/>
      <c r="F282" s="149"/>
      <c r="G282" s="149"/>
      <c r="P282" s="4"/>
      <c r="V282" s="5"/>
      <c r="W282" s="5"/>
      <c r="X282" s="5"/>
      <c r="Y282" s="5"/>
    </row>
    <row r="283" spans="1:25" ht="15.75" customHeight="1" x14ac:dyDescent="0.25">
      <c r="A283" s="3"/>
      <c r="B283" s="3"/>
      <c r="C283" s="3"/>
      <c r="D283" s="3"/>
      <c r="E283" s="3"/>
      <c r="F283" s="149"/>
      <c r="G283" s="149"/>
      <c r="P283" s="4"/>
      <c r="V283" s="5"/>
      <c r="W283" s="5"/>
      <c r="X283" s="5"/>
      <c r="Y283" s="5"/>
    </row>
    <row r="284" spans="1:25" ht="15.75" customHeight="1" x14ac:dyDescent="0.25">
      <c r="A284" s="3"/>
      <c r="B284" s="3"/>
      <c r="C284" s="3"/>
      <c r="D284" s="3"/>
      <c r="E284" s="3"/>
      <c r="F284" s="149"/>
      <c r="G284" s="149"/>
      <c r="P284" s="4"/>
      <c r="V284" s="5"/>
      <c r="W284" s="5"/>
      <c r="X284" s="5"/>
      <c r="Y284" s="5"/>
    </row>
    <row r="285" spans="1:25" ht="15.75" customHeight="1" x14ac:dyDescent="0.25">
      <c r="A285" s="3"/>
      <c r="B285" s="3"/>
      <c r="C285" s="3"/>
      <c r="D285" s="3"/>
      <c r="E285" s="3"/>
      <c r="F285" s="149"/>
      <c r="G285" s="149"/>
      <c r="P285" s="4"/>
      <c r="V285" s="5"/>
      <c r="W285" s="5"/>
      <c r="X285" s="5"/>
      <c r="Y285" s="5"/>
    </row>
    <row r="286" spans="1:25" ht="15.75" customHeight="1" x14ac:dyDescent="0.25">
      <c r="A286" s="3"/>
      <c r="B286" s="3"/>
      <c r="C286" s="3"/>
      <c r="D286" s="3"/>
      <c r="E286" s="3"/>
      <c r="F286" s="149"/>
      <c r="G286" s="149"/>
      <c r="P286" s="4"/>
      <c r="V286" s="5"/>
      <c r="W286" s="5"/>
      <c r="X286" s="5"/>
      <c r="Y286" s="5"/>
    </row>
    <row r="287" spans="1:25" ht="15.75" customHeight="1" x14ac:dyDescent="0.25">
      <c r="A287" s="3"/>
      <c r="B287" s="3"/>
      <c r="C287" s="3"/>
      <c r="D287" s="3"/>
      <c r="E287" s="3"/>
      <c r="F287" s="149"/>
      <c r="G287" s="149"/>
      <c r="P287" s="4"/>
      <c r="V287" s="5"/>
      <c r="W287" s="5"/>
      <c r="X287" s="5"/>
      <c r="Y287" s="5"/>
    </row>
    <row r="288" spans="1:25" ht="15.75" customHeight="1" x14ac:dyDescent="0.25">
      <c r="A288" s="3"/>
      <c r="B288" s="3"/>
      <c r="C288" s="3"/>
      <c r="D288" s="3"/>
      <c r="E288" s="3"/>
      <c r="F288" s="149"/>
      <c r="G288" s="149"/>
      <c r="P288" s="4"/>
      <c r="V288" s="5"/>
      <c r="W288" s="5"/>
      <c r="X288" s="5"/>
      <c r="Y288" s="5"/>
    </row>
    <row r="289" spans="1:25" ht="15.75" customHeight="1" x14ac:dyDescent="0.25">
      <c r="A289" s="3"/>
      <c r="B289" s="3"/>
      <c r="C289" s="3"/>
      <c r="D289" s="3"/>
      <c r="E289" s="3"/>
      <c r="F289" s="149"/>
      <c r="G289" s="149"/>
      <c r="P289" s="4"/>
      <c r="V289" s="5"/>
      <c r="W289" s="5"/>
      <c r="X289" s="5"/>
      <c r="Y289" s="5"/>
    </row>
    <row r="290" spans="1:25" ht="15.75" customHeight="1" x14ac:dyDescent="0.25">
      <c r="A290" s="3"/>
      <c r="B290" s="3"/>
      <c r="C290" s="3"/>
      <c r="D290" s="3"/>
      <c r="E290" s="3"/>
      <c r="F290" s="149"/>
      <c r="G290" s="149"/>
      <c r="P290" s="4"/>
      <c r="V290" s="5"/>
      <c r="W290" s="5"/>
      <c r="X290" s="5"/>
      <c r="Y290" s="5"/>
    </row>
    <row r="291" spans="1:25" ht="15.75" customHeight="1" x14ac:dyDescent="0.25">
      <c r="A291" s="3"/>
      <c r="B291" s="3"/>
      <c r="C291" s="3"/>
      <c r="D291" s="3"/>
      <c r="E291" s="3"/>
      <c r="F291" s="149"/>
      <c r="G291" s="149"/>
      <c r="P291" s="4"/>
      <c r="V291" s="5"/>
      <c r="W291" s="5"/>
      <c r="X291" s="5"/>
      <c r="Y291" s="5"/>
    </row>
    <row r="292" spans="1:25" ht="15.75" customHeight="1" x14ac:dyDescent="0.25">
      <c r="A292" s="3"/>
      <c r="B292" s="3"/>
      <c r="C292" s="3"/>
      <c r="D292" s="3"/>
      <c r="E292" s="3"/>
      <c r="F292" s="149"/>
      <c r="G292" s="149"/>
      <c r="P292" s="4"/>
      <c r="V292" s="5"/>
      <c r="W292" s="5"/>
      <c r="X292" s="5"/>
      <c r="Y292" s="5"/>
    </row>
    <row r="293" spans="1:25" ht="15.75" customHeight="1" x14ac:dyDescent="0.25">
      <c r="A293" s="3"/>
      <c r="B293" s="3"/>
      <c r="C293" s="3"/>
      <c r="D293" s="3"/>
      <c r="E293" s="3"/>
      <c r="F293" s="149"/>
      <c r="G293" s="149"/>
      <c r="P293" s="4"/>
      <c r="V293" s="5"/>
      <c r="W293" s="5"/>
      <c r="X293" s="5"/>
      <c r="Y293" s="5"/>
    </row>
    <row r="294" spans="1:25" ht="15.75" customHeight="1" x14ac:dyDescent="0.25">
      <c r="A294" s="3"/>
      <c r="B294" s="3"/>
      <c r="C294" s="3"/>
      <c r="D294" s="3"/>
      <c r="E294" s="3"/>
      <c r="F294" s="149"/>
      <c r="G294" s="149"/>
      <c r="P294" s="4"/>
      <c r="V294" s="5"/>
      <c r="W294" s="5"/>
      <c r="X294" s="5"/>
      <c r="Y294" s="5"/>
    </row>
    <row r="295" spans="1:25" ht="15.75" customHeight="1" x14ac:dyDescent="0.25">
      <c r="A295" s="3"/>
      <c r="B295" s="3"/>
      <c r="C295" s="3"/>
      <c r="D295" s="3"/>
      <c r="E295" s="3"/>
      <c r="F295" s="149"/>
      <c r="G295" s="149"/>
      <c r="P295" s="4"/>
      <c r="V295" s="5"/>
      <c r="W295" s="5"/>
      <c r="X295" s="5"/>
      <c r="Y295" s="5"/>
    </row>
    <row r="296" spans="1:25" ht="15.75" customHeight="1" x14ac:dyDescent="0.25">
      <c r="A296" s="3"/>
      <c r="B296" s="3"/>
      <c r="C296" s="3"/>
      <c r="D296" s="3"/>
      <c r="E296" s="3"/>
      <c r="F296" s="149"/>
      <c r="G296" s="149"/>
      <c r="P296" s="4"/>
      <c r="V296" s="5"/>
      <c r="W296" s="5"/>
      <c r="X296" s="5"/>
      <c r="Y296" s="5"/>
    </row>
    <row r="297" spans="1:25" ht="15.75" customHeight="1" x14ac:dyDescent="0.25">
      <c r="A297" s="3"/>
      <c r="B297" s="3"/>
      <c r="C297" s="3"/>
      <c r="D297" s="3"/>
      <c r="E297" s="3"/>
      <c r="F297" s="149"/>
      <c r="G297" s="149"/>
      <c r="P297" s="4"/>
      <c r="V297" s="5"/>
      <c r="W297" s="5"/>
      <c r="X297" s="5"/>
      <c r="Y297" s="5"/>
    </row>
    <row r="298" spans="1:25" ht="15.75" customHeight="1" x14ac:dyDescent="0.25">
      <c r="A298" s="3"/>
      <c r="B298" s="3"/>
      <c r="C298" s="3"/>
      <c r="D298" s="3"/>
      <c r="E298" s="3"/>
      <c r="F298" s="149"/>
      <c r="G298" s="149"/>
      <c r="P298" s="4"/>
      <c r="V298" s="5"/>
      <c r="W298" s="5"/>
      <c r="X298" s="5"/>
      <c r="Y298" s="5"/>
    </row>
    <row r="299" spans="1:25" ht="15.75" customHeight="1" x14ac:dyDescent="0.25">
      <c r="A299" s="3"/>
      <c r="B299" s="3"/>
      <c r="C299" s="3"/>
      <c r="D299" s="3"/>
      <c r="E299" s="3"/>
      <c r="F299" s="149"/>
      <c r="G299" s="149"/>
      <c r="P299" s="4"/>
      <c r="V299" s="5"/>
      <c r="W299" s="5"/>
      <c r="X299" s="5"/>
      <c r="Y299" s="5"/>
    </row>
    <row r="300" spans="1:25" ht="15.75" customHeight="1" x14ac:dyDescent="0.25">
      <c r="A300" s="3"/>
      <c r="B300" s="3"/>
      <c r="C300" s="3"/>
      <c r="D300" s="3"/>
      <c r="E300" s="3"/>
      <c r="F300" s="149"/>
      <c r="G300" s="149"/>
      <c r="P300" s="4"/>
      <c r="V300" s="5"/>
      <c r="W300" s="5"/>
      <c r="X300" s="5"/>
      <c r="Y300" s="5"/>
    </row>
    <row r="301" spans="1:25" ht="15.75" customHeight="1" x14ac:dyDescent="0.25">
      <c r="A301" s="3"/>
      <c r="B301" s="3"/>
      <c r="C301" s="3"/>
      <c r="D301" s="3"/>
      <c r="E301" s="3"/>
      <c r="F301" s="149"/>
      <c r="G301" s="149"/>
      <c r="P301" s="4"/>
      <c r="V301" s="5"/>
      <c r="W301" s="5"/>
      <c r="X301" s="5"/>
      <c r="Y301" s="5"/>
    </row>
    <row r="302" spans="1:25" ht="15.75" customHeight="1" x14ac:dyDescent="0.25">
      <c r="A302" s="3"/>
      <c r="B302" s="3"/>
      <c r="C302" s="3"/>
      <c r="D302" s="3"/>
      <c r="E302" s="3"/>
      <c r="F302" s="149"/>
      <c r="G302" s="149"/>
      <c r="P302" s="4"/>
      <c r="V302" s="5"/>
      <c r="W302" s="5"/>
      <c r="X302" s="5"/>
      <c r="Y302" s="5"/>
    </row>
    <row r="303" spans="1:25" ht="15.75" customHeight="1" x14ac:dyDescent="0.25">
      <c r="A303" s="3"/>
      <c r="B303" s="3"/>
      <c r="C303" s="3"/>
      <c r="D303" s="3"/>
      <c r="E303" s="3"/>
      <c r="F303" s="149"/>
      <c r="G303" s="149"/>
      <c r="P303" s="4"/>
      <c r="V303" s="5"/>
      <c r="W303" s="5"/>
      <c r="X303" s="5"/>
      <c r="Y303" s="5"/>
    </row>
    <row r="304" spans="1:25" ht="15.75" customHeight="1" x14ac:dyDescent="0.25">
      <c r="A304" s="3"/>
      <c r="B304" s="3"/>
      <c r="C304" s="3"/>
      <c r="D304" s="3"/>
      <c r="E304" s="3"/>
      <c r="F304" s="149"/>
      <c r="G304" s="149"/>
      <c r="P304" s="4"/>
      <c r="V304" s="5"/>
      <c r="W304" s="5"/>
      <c r="X304" s="5"/>
      <c r="Y304" s="5"/>
    </row>
    <row r="305" spans="1:25" ht="15.75" customHeight="1" x14ac:dyDescent="0.25">
      <c r="A305" s="3"/>
      <c r="B305" s="3"/>
      <c r="C305" s="3"/>
      <c r="D305" s="3"/>
      <c r="E305" s="3"/>
      <c r="F305" s="149"/>
      <c r="G305" s="149"/>
      <c r="P305" s="4"/>
      <c r="V305" s="5"/>
      <c r="W305" s="5"/>
      <c r="X305" s="5"/>
      <c r="Y305" s="5"/>
    </row>
    <row r="306" spans="1:25" ht="15.75" customHeight="1" x14ac:dyDescent="0.25">
      <c r="A306" s="3"/>
      <c r="B306" s="3"/>
      <c r="C306" s="3"/>
      <c r="D306" s="3"/>
      <c r="E306" s="3"/>
      <c r="F306" s="149"/>
      <c r="G306" s="149"/>
      <c r="P306" s="4"/>
      <c r="V306" s="5"/>
      <c r="W306" s="5"/>
      <c r="X306" s="5"/>
      <c r="Y306" s="5"/>
    </row>
    <row r="307" spans="1:25" ht="15.75" customHeight="1" x14ac:dyDescent="0.25">
      <c r="A307" s="3"/>
      <c r="B307" s="3"/>
      <c r="C307" s="3"/>
      <c r="D307" s="3"/>
      <c r="E307" s="3"/>
      <c r="F307" s="149"/>
      <c r="G307" s="149"/>
      <c r="P307" s="4"/>
      <c r="V307" s="5"/>
      <c r="W307" s="5"/>
      <c r="X307" s="5"/>
      <c r="Y307" s="5"/>
    </row>
    <row r="308" spans="1:25" ht="15.75" customHeight="1" x14ac:dyDescent="0.25">
      <c r="A308" s="3"/>
      <c r="B308" s="3"/>
      <c r="C308" s="3"/>
      <c r="D308" s="3"/>
      <c r="E308" s="3"/>
      <c r="F308" s="149"/>
      <c r="G308" s="149"/>
      <c r="P308" s="4"/>
      <c r="V308" s="5"/>
      <c r="W308" s="5"/>
      <c r="X308" s="5"/>
      <c r="Y308" s="5"/>
    </row>
    <row r="309" spans="1:25" ht="15.75" customHeight="1" x14ac:dyDescent="0.25">
      <c r="A309" s="3"/>
      <c r="B309" s="3"/>
      <c r="C309" s="3"/>
      <c r="D309" s="3"/>
      <c r="E309" s="3"/>
      <c r="F309" s="149"/>
      <c r="G309" s="149"/>
      <c r="P309" s="4"/>
      <c r="V309" s="5"/>
      <c r="W309" s="5"/>
      <c r="X309" s="5"/>
      <c r="Y309" s="5"/>
    </row>
    <row r="310" spans="1:25" ht="15.75" customHeight="1" x14ac:dyDescent="0.25">
      <c r="A310" s="3"/>
      <c r="B310" s="3"/>
      <c r="C310" s="3"/>
      <c r="D310" s="3"/>
      <c r="E310" s="3"/>
      <c r="F310" s="149"/>
      <c r="G310" s="149"/>
      <c r="P310" s="4"/>
      <c r="V310" s="5"/>
      <c r="W310" s="5"/>
      <c r="X310" s="5"/>
      <c r="Y310" s="5"/>
    </row>
    <row r="311" spans="1:25" ht="15.75" customHeight="1" x14ac:dyDescent="0.25">
      <c r="A311" s="3"/>
      <c r="B311" s="3"/>
      <c r="C311" s="3"/>
      <c r="D311" s="3"/>
      <c r="E311" s="3"/>
      <c r="F311" s="149"/>
      <c r="G311" s="149"/>
      <c r="P311" s="4"/>
      <c r="V311" s="5"/>
      <c r="W311" s="5"/>
      <c r="X311" s="5"/>
      <c r="Y311" s="5"/>
    </row>
    <row r="312" spans="1:25" ht="15.75" customHeight="1" x14ac:dyDescent="0.25">
      <c r="A312" s="3"/>
      <c r="B312" s="3"/>
      <c r="C312" s="3"/>
      <c r="D312" s="3"/>
      <c r="E312" s="3"/>
      <c r="F312" s="149"/>
      <c r="G312" s="149"/>
      <c r="P312" s="4"/>
      <c r="V312" s="5"/>
      <c r="W312" s="5"/>
      <c r="X312" s="5"/>
      <c r="Y312" s="5"/>
    </row>
    <row r="313" spans="1:25" ht="15.75" customHeight="1" x14ac:dyDescent="0.25">
      <c r="A313" s="3"/>
      <c r="B313" s="3"/>
      <c r="C313" s="3"/>
      <c r="D313" s="3"/>
      <c r="E313" s="3"/>
      <c r="F313" s="149"/>
      <c r="G313" s="149"/>
      <c r="P313" s="4"/>
      <c r="V313" s="5"/>
      <c r="W313" s="5"/>
      <c r="X313" s="5"/>
      <c r="Y313" s="5"/>
    </row>
    <row r="314" spans="1:25" ht="15.75" customHeight="1" x14ac:dyDescent="0.25">
      <c r="A314" s="3"/>
      <c r="B314" s="3"/>
      <c r="C314" s="3"/>
      <c r="D314" s="3"/>
      <c r="E314" s="3"/>
      <c r="F314" s="149"/>
      <c r="G314" s="149"/>
      <c r="P314" s="4"/>
      <c r="V314" s="5"/>
      <c r="W314" s="5"/>
      <c r="X314" s="5"/>
      <c r="Y314" s="5"/>
    </row>
    <row r="315" spans="1:25" ht="15.75" customHeight="1" x14ac:dyDescent="0.25">
      <c r="A315" s="3"/>
      <c r="B315" s="3"/>
      <c r="C315" s="3"/>
      <c r="D315" s="3"/>
      <c r="E315" s="3"/>
      <c r="F315" s="149"/>
      <c r="G315" s="149"/>
      <c r="P315" s="4"/>
      <c r="V315" s="5"/>
      <c r="W315" s="5"/>
      <c r="X315" s="5"/>
      <c r="Y315" s="5"/>
    </row>
    <row r="316" spans="1:25" ht="15.75" customHeight="1" x14ac:dyDescent="0.25">
      <c r="A316" s="3"/>
      <c r="B316" s="3"/>
      <c r="C316" s="3"/>
      <c r="D316" s="3"/>
      <c r="E316" s="3"/>
      <c r="F316" s="149"/>
      <c r="G316" s="149"/>
      <c r="P316" s="4"/>
      <c r="V316" s="5"/>
      <c r="W316" s="5"/>
      <c r="X316" s="5"/>
      <c r="Y316" s="5"/>
    </row>
    <row r="317" spans="1:25" ht="15.75" customHeight="1" x14ac:dyDescent="0.25">
      <c r="A317" s="3"/>
      <c r="B317" s="3"/>
      <c r="C317" s="3"/>
      <c r="D317" s="3"/>
      <c r="E317" s="3"/>
      <c r="F317" s="149"/>
      <c r="G317" s="149"/>
      <c r="P317" s="4"/>
      <c r="V317" s="5"/>
      <c r="W317" s="5"/>
      <c r="X317" s="5"/>
      <c r="Y317" s="5"/>
    </row>
    <row r="318" spans="1:25" ht="15.75" customHeight="1" x14ac:dyDescent="0.25">
      <c r="A318" s="3"/>
      <c r="B318" s="3"/>
      <c r="C318" s="3"/>
      <c r="D318" s="3"/>
      <c r="E318" s="3"/>
      <c r="F318" s="149"/>
      <c r="G318" s="149"/>
      <c r="P318" s="4"/>
      <c r="V318" s="5"/>
      <c r="W318" s="5"/>
      <c r="X318" s="5"/>
      <c r="Y318" s="5"/>
    </row>
    <row r="319" spans="1:25" ht="15.75" customHeight="1" x14ac:dyDescent="0.25">
      <c r="A319" s="3"/>
      <c r="B319" s="3"/>
      <c r="C319" s="3"/>
      <c r="D319" s="3"/>
      <c r="E319" s="3"/>
      <c r="F319" s="149"/>
      <c r="G319" s="149"/>
      <c r="P319" s="4"/>
      <c r="V319" s="5"/>
      <c r="W319" s="5"/>
      <c r="X319" s="5"/>
      <c r="Y319" s="5"/>
    </row>
    <row r="320" spans="1:25" ht="15.75" customHeight="1" x14ac:dyDescent="0.25">
      <c r="A320" s="3"/>
      <c r="B320" s="3"/>
      <c r="C320" s="3"/>
      <c r="D320" s="3"/>
      <c r="E320" s="3"/>
      <c r="F320" s="149"/>
      <c r="G320" s="149"/>
      <c r="P320" s="4"/>
      <c r="V320" s="5"/>
      <c r="W320" s="5"/>
      <c r="X320" s="5"/>
      <c r="Y320" s="5"/>
    </row>
    <row r="321" spans="1:25" ht="15.75" customHeight="1" x14ac:dyDescent="0.25">
      <c r="A321" s="3"/>
      <c r="B321" s="3"/>
      <c r="C321" s="3"/>
      <c r="D321" s="3"/>
      <c r="E321" s="3"/>
      <c r="F321" s="149"/>
      <c r="G321" s="149"/>
      <c r="P321" s="4"/>
      <c r="V321" s="5"/>
      <c r="W321" s="5"/>
      <c r="X321" s="5"/>
      <c r="Y321" s="5"/>
    </row>
    <row r="322" spans="1:25" ht="15.75" customHeight="1" x14ac:dyDescent="0.25">
      <c r="A322" s="3"/>
      <c r="B322" s="3"/>
      <c r="C322" s="3"/>
      <c r="D322" s="3"/>
      <c r="E322" s="3"/>
      <c r="F322" s="149"/>
      <c r="G322" s="149"/>
      <c r="P322" s="4"/>
      <c r="V322" s="5"/>
      <c r="W322" s="5"/>
      <c r="X322" s="5"/>
      <c r="Y322" s="5"/>
    </row>
    <row r="323" spans="1:25" ht="15.75" customHeight="1" x14ac:dyDescent="0.25">
      <c r="A323" s="3"/>
      <c r="B323" s="3"/>
      <c r="C323" s="3"/>
      <c r="D323" s="3"/>
      <c r="E323" s="3"/>
      <c r="F323" s="149"/>
      <c r="G323" s="149"/>
      <c r="P323" s="4"/>
      <c r="V323" s="5"/>
      <c r="W323" s="5"/>
      <c r="X323" s="5"/>
      <c r="Y323" s="5"/>
    </row>
    <row r="324" spans="1:25" ht="15.75" customHeight="1" x14ac:dyDescent="0.25">
      <c r="A324" s="3"/>
      <c r="B324" s="3"/>
      <c r="C324" s="3"/>
      <c r="D324" s="3"/>
      <c r="E324" s="3"/>
      <c r="F324" s="149"/>
      <c r="G324" s="149"/>
      <c r="P324" s="4"/>
      <c r="V324" s="5"/>
      <c r="W324" s="5"/>
      <c r="X324" s="5"/>
      <c r="Y324" s="5"/>
    </row>
    <row r="325" spans="1:25" ht="15.75" customHeight="1" x14ac:dyDescent="0.25">
      <c r="A325" s="3"/>
      <c r="B325" s="3"/>
      <c r="C325" s="3"/>
      <c r="D325" s="3"/>
      <c r="E325" s="3"/>
      <c r="F325" s="149"/>
      <c r="G325" s="149"/>
      <c r="P325" s="4"/>
      <c r="V325" s="5"/>
      <c r="W325" s="5"/>
      <c r="X325" s="5"/>
      <c r="Y325" s="5"/>
    </row>
    <row r="326" spans="1:25" ht="15.75" customHeight="1" x14ac:dyDescent="0.25">
      <c r="A326" s="3"/>
      <c r="B326" s="3"/>
      <c r="C326" s="3"/>
      <c r="D326" s="3"/>
      <c r="E326" s="3"/>
      <c r="F326" s="149"/>
      <c r="G326" s="149"/>
      <c r="P326" s="4"/>
      <c r="V326" s="5"/>
      <c r="W326" s="5"/>
      <c r="X326" s="5"/>
      <c r="Y326" s="5"/>
    </row>
    <row r="327" spans="1:25" ht="15.75" customHeight="1" x14ac:dyDescent="0.25">
      <c r="A327" s="3"/>
      <c r="B327" s="3"/>
      <c r="C327" s="3"/>
      <c r="D327" s="3"/>
      <c r="E327" s="3"/>
      <c r="F327" s="149"/>
      <c r="G327" s="149"/>
      <c r="P327" s="4"/>
      <c r="V327" s="5"/>
      <c r="W327" s="5"/>
      <c r="X327" s="5"/>
      <c r="Y327" s="5"/>
    </row>
    <row r="328" spans="1:25" ht="15.75" customHeight="1" x14ac:dyDescent="0.25">
      <c r="A328" s="3"/>
      <c r="B328" s="3"/>
      <c r="C328" s="3"/>
      <c r="D328" s="3"/>
      <c r="E328" s="3"/>
      <c r="F328" s="149"/>
      <c r="G328" s="149"/>
      <c r="P328" s="4"/>
      <c r="V328" s="5"/>
      <c r="W328" s="5"/>
      <c r="X328" s="5"/>
      <c r="Y328" s="5"/>
    </row>
    <row r="329" spans="1:25" ht="15.75" customHeight="1" x14ac:dyDescent="0.25">
      <c r="A329" s="3"/>
      <c r="B329" s="3"/>
      <c r="C329" s="3"/>
      <c r="D329" s="3"/>
      <c r="E329" s="3"/>
      <c r="F329" s="149"/>
      <c r="G329" s="149"/>
      <c r="P329" s="4"/>
      <c r="V329" s="5"/>
      <c r="W329" s="5"/>
      <c r="X329" s="5"/>
      <c r="Y329" s="5"/>
    </row>
    <row r="330" spans="1:25" ht="15.75" customHeight="1" x14ac:dyDescent="0.25">
      <c r="A330" s="3"/>
      <c r="B330" s="3"/>
      <c r="C330" s="3"/>
      <c r="D330" s="3"/>
      <c r="E330" s="3"/>
      <c r="F330" s="149"/>
      <c r="G330" s="149"/>
      <c r="P330" s="4"/>
      <c r="V330" s="5"/>
      <c r="W330" s="5"/>
      <c r="X330" s="5"/>
      <c r="Y330" s="5"/>
    </row>
    <row r="331" spans="1:25" ht="15.75" customHeight="1" x14ac:dyDescent="0.25">
      <c r="A331" s="3"/>
      <c r="B331" s="3"/>
      <c r="C331" s="3"/>
      <c r="D331" s="3"/>
      <c r="E331" s="3"/>
      <c r="F331" s="149"/>
      <c r="G331" s="149"/>
      <c r="P331" s="4"/>
      <c r="V331" s="5"/>
      <c r="W331" s="5"/>
      <c r="X331" s="5"/>
      <c r="Y331" s="5"/>
    </row>
    <row r="332" spans="1:25" ht="15.75" customHeight="1" x14ac:dyDescent="0.25">
      <c r="A332" s="3"/>
      <c r="B332" s="3"/>
      <c r="C332" s="3"/>
      <c r="D332" s="3"/>
      <c r="E332" s="3"/>
      <c r="F332" s="149"/>
      <c r="G332" s="149"/>
      <c r="P332" s="4"/>
      <c r="V332" s="5"/>
      <c r="W332" s="5"/>
      <c r="X332" s="5"/>
      <c r="Y332" s="5"/>
    </row>
    <row r="333" spans="1:25" ht="15.75" customHeight="1" x14ac:dyDescent="0.25">
      <c r="A333" s="3"/>
      <c r="B333" s="3"/>
      <c r="C333" s="3"/>
      <c r="D333" s="3"/>
      <c r="E333" s="3"/>
      <c r="F333" s="149"/>
      <c r="G333" s="149"/>
      <c r="P333" s="4"/>
      <c r="V333" s="5"/>
      <c r="W333" s="5"/>
      <c r="X333" s="5"/>
      <c r="Y333" s="5"/>
    </row>
    <row r="334" spans="1:25" ht="15.75" customHeight="1" x14ac:dyDescent="0.25">
      <c r="A334" s="3"/>
      <c r="B334" s="3"/>
      <c r="C334" s="3"/>
      <c r="D334" s="3"/>
      <c r="E334" s="3"/>
      <c r="F334" s="149"/>
      <c r="G334" s="149"/>
      <c r="P334" s="4"/>
      <c r="V334" s="5"/>
      <c r="W334" s="5"/>
      <c r="X334" s="5"/>
      <c r="Y334" s="5"/>
    </row>
    <row r="335" spans="1:25" ht="15.75" customHeight="1" x14ac:dyDescent="0.25">
      <c r="A335" s="3"/>
      <c r="B335" s="3"/>
      <c r="C335" s="3"/>
      <c r="D335" s="3"/>
      <c r="E335" s="3"/>
      <c r="F335" s="149"/>
      <c r="G335" s="149"/>
      <c r="P335" s="4"/>
      <c r="V335" s="5"/>
      <c r="W335" s="5"/>
      <c r="X335" s="5"/>
      <c r="Y335" s="5"/>
    </row>
    <row r="336" spans="1:25" ht="15.75" customHeight="1" x14ac:dyDescent="0.25">
      <c r="A336" s="3"/>
      <c r="B336" s="3"/>
      <c r="C336" s="3"/>
      <c r="D336" s="3"/>
      <c r="E336" s="3"/>
      <c r="F336" s="149"/>
      <c r="G336" s="149"/>
      <c r="P336" s="4"/>
      <c r="V336" s="5"/>
      <c r="W336" s="5"/>
      <c r="X336" s="5"/>
      <c r="Y336" s="5"/>
    </row>
    <row r="337" spans="1:25" ht="15.75" customHeight="1" x14ac:dyDescent="0.25">
      <c r="A337" s="3"/>
      <c r="B337" s="3"/>
      <c r="C337" s="3"/>
      <c r="D337" s="3"/>
      <c r="E337" s="3"/>
      <c r="F337" s="149"/>
      <c r="G337" s="149"/>
      <c r="P337" s="4"/>
      <c r="V337" s="5"/>
      <c r="W337" s="5"/>
      <c r="X337" s="5"/>
      <c r="Y337" s="5"/>
    </row>
    <row r="338" spans="1:25" ht="15.75" customHeight="1" x14ac:dyDescent="0.25">
      <c r="A338" s="3"/>
      <c r="B338" s="3"/>
      <c r="C338" s="3"/>
      <c r="D338" s="3"/>
      <c r="E338" s="3"/>
      <c r="F338" s="149"/>
      <c r="G338" s="149"/>
      <c r="P338" s="4"/>
      <c r="V338" s="5"/>
      <c r="W338" s="5"/>
      <c r="X338" s="5"/>
      <c r="Y338" s="5"/>
    </row>
    <row r="339" spans="1:25" ht="15.75" customHeight="1" x14ac:dyDescent="0.25">
      <c r="A339" s="3"/>
      <c r="B339" s="3"/>
      <c r="C339" s="3"/>
      <c r="D339" s="3"/>
      <c r="E339" s="3"/>
      <c r="F339" s="149"/>
      <c r="G339" s="149"/>
      <c r="P339" s="4"/>
      <c r="V339" s="5"/>
      <c r="W339" s="5"/>
      <c r="X339" s="5"/>
      <c r="Y339" s="5"/>
    </row>
    <row r="340" spans="1:25" ht="15.75" customHeight="1" x14ac:dyDescent="0.25">
      <c r="A340" s="3"/>
      <c r="B340" s="3"/>
      <c r="C340" s="3"/>
      <c r="D340" s="3"/>
      <c r="E340" s="3"/>
      <c r="F340" s="149"/>
      <c r="G340" s="149"/>
      <c r="P340" s="4"/>
      <c r="V340" s="5"/>
      <c r="W340" s="5"/>
      <c r="X340" s="5"/>
      <c r="Y340" s="5"/>
    </row>
    <row r="341" spans="1:25" ht="15.75" customHeight="1" x14ac:dyDescent="0.25">
      <c r="A341" s="3"/>
      <c r="B341" s="3"/>
      <c r="C341" s="3"/>
      <c r="D341" s="3"/>
      <c r="E341" s="3"/>
      <c r="F341" s="149"/>
      <c r="G341" s="149"/>
      <c r="P341" s="4"/>
      <c r="V341" s="5"/>
      <c r="W341" s="5"/>
      <c r="X341" s="5"/>
      <c r="Y341" s="5"/>
    </row>
    <row r="342" spans="1:25" ht="15.75" customHeight="1" x14ac:dyDescent="0.25">
      <c r="A342" s="3"/>
      <c r="B342" s="3"/>
      <c r="C342" s="3"/>
      <c r="D342" s="3"/>
      <c r="E342" s="3"/>
      <c r="F342" s="149"/>
      <c r="G342" s="149"/>
      <c r="P342" s="4"/>
      <c r="V342" s="5"/>
      <c r="W342" s="5"/>
      <c r="X342" s="5"/>
      <c r="Y342" s="5"/>
    </row>
    <row r="343" spans="1:25" ht="15.75" customHeight="1" x14ac:dyDescent="0.25">
      <c r="A343" s="3"/>
      <c r="B343" s="3"/>
      <c r="C343" s="3"/>
      <c r="D343" s="3"/>
      <c r="E343" s="3"/>
      <c r="F343" s="149"/>
      <c r="G343" s="149"/>
      <c r="P343" s="4"/>
      <c r="V343" s="5"/>
      <c r="W343" s="5"/>
      <c r="X343" s="5"/>
      <c r="Y343" s="5"/>
    </row>
    <row r="344" spans="1:25" ht="15.75" customHeight="1" x14ac:dyDescent="0.25">
      <c r="A344" s="3"/>
      <c r="B344" s="3"/>
      <c r="C344" s="3"/>
      <c r="D344" s="3"/>
      <c r="E344" s="3"/>
      <c r="F344" s="149"/>
      <c r="G344" s="149"/>
      <c r="P344" s="4"/>
      <c r="V344" s="5"/>
      <c r="W344" s="5"/>
      <c r="X344" s="5"/>
      <c r="Y344" s="5"/>
    </row>
    <row r="345" spans="1:25" ht="15.75" customHeight="1" x14ac:dyDescent="0.25">
      <c r="A345" s="3"/>
      <c r="B345" s="3"/>
      <c r="C345" s="3"/>
      <c r="D345" s="3"/>
      <c r="E345" s="3"/>
      <c r="F345" s="149"/>
      <c r="G345" s="149"/>
      <c r="P345" s="4"/>
      <c r="V345" s="5"/>
      <c r="W345" s="5"/>
      <c r="X345" s="5"/>
      <c r="Y345" s="5"/>
    </row>
    <row r="346" spans="1:25" ht="15.75" customHeight="1" x14ac:dyDescent="0.25">
      <c r="A346" s="3"/>
      <c r="B346" s="3"/>
      <c r="C346" s="3"/>
      <c r="D346" s="3"/>
      <c r="E346" s="3"/>
      <c r="F346" s="149"/>
      <c r="G346" s="149"/>
      <c r="P346" s="4"/>
      <c r="V346" s="5"/>
      <c r="W346" s="5"/>
      <c r="X346" s="5"/>
      <c r="Y346" s="5"/>
    </row>
    <row r="347" spans="1:25" ht="15.75" customHeight="1" x14ac:dyDescent="0.25">
      <c r="A347" s="3"/>
      <c r="B347" s="3"/>
      <c r="C347" s="3"/>
      <c r="D347" s="3"/>
      <c r="E347" s="3"/>
      <c r="F347" s="149"/>
      <c r="G347" s="149"/>
      <c r="P347" s="4"/>
      <c r="V347" s="5"/>
      <c r="W347" s="5"/>
      <c r="X347" s="5"/>
      <c r="Y347" s="5"/>
    </row>
    <row r="348" spans="1:25" ht="15.75" customHeight="1" x14ac:dyDescent="0.25">
      <c r="A348" s="3"/>
      <c r="B348" s="3"/>
      <c r="C348" s="3"/>
      <c r="D348" s="3"/>
      <c r="E348" s="3"/>
      <c r="F348" s="149"/>
      <c r="G348" s="149"/>
      <c r="P348" s="4"/>
      <c r="V348" s="5"/>
      <c r="W348" s="5"/>
      <c r="X348" s="5"/>
      <c r="Y348" s="5"/>
    </row>
    <row r="349" spans="1:25" ht="15.75" customHeight="1" x14ac:dyDescent="0.25">
      <c r="A349" s="3"/>
      <c r="B349" s="3"/>
      <c r="C349" s="3"/>
      <c r="D349" s="3"/>
      <c r="E349" s="3"/>
      <c r="F349" s="149"/>
      <c r="G349" s="149"/>
      <c r="P349" s="4"/>
      <c r="V349" s="5"/>
      <c r="W349" s="5"/>
      <c r="X349" s="5"/>
      <c r="Y349" s="5"/>
    </row>
    <row r="350" spans="1:25" ht="15.75" customHeight="1" x14ac:dyDescent="0.25">
      <c r="A350" s="3"/>
      <c r="B350" s="3"/>
      <c r="C350" s="3"/>
      <c r="D350" s="3"/>
      <c r="E350" s="3"/>
      <c r="F350" s="149"/>
      <c r="G350" s="149"/>
      <c r="P350" s="4"/>
      <c r="V350" s="5"/>
      <c r="W350" s="5"/>
      <c r="X350" s="5"/>
      <c r="Y350" s="5"/>
    </row>
    <row r="351" spans="1:25" ht="15.75" customHeight="1" x14ac:dyDescent="0.25">
      <c r="A351" s="3"/>
      <c r="B351" s="3"/>
      <c r="C351" s="3"/>
      <c r="D351" s="3"/>
      <c r="E351" s="3"/>
      <c r="F351" s="149"/>
      <c r="G351" s="149"/>
      <c r="P351" s="4"/>
      <c r="V351" s="5"/>
      <c r="W351" s="5"/>
      <c r="X351" s="5"/>
      <c r="Y351" s="5"/>
    </row>
    <row r="352" spans="1:25" ht="15.75" customHeight="1" x14ac:dyDescent="0.25">
      <c r="A352" s="3"/>
      <c r="B352" s="3"/>
      <c r="C352" s="3"/>
      <c r="D352" s="3"/>
      <c r="E352" s="3"/>
      <c r="F352" s="149"/>
      <c r="G352" s="149"/>
      <c r="P352" s="4"/>
      <c r="V352" s="5"/>
      <c r="W352" s="5"/>
      <c r="X352" s="5"/>
      <c r="Y352" s="5"/>
    </row>
    <row r="353" spans="1:25" ht="15.75" customHeight="1" x14ac:dyDescent="0.25">
      <c r="A353" s="3"/>
      <c r="B353" s="3"/>
      <c r="C353" s="3"/>
      <c r="D353" s="3"/>
      <c r="E353" s="3"/>
      <c r="F353" s="149"/>
      <c r="G353" s="149"/>
      <c r="P353" s="4"/>
      <c r="V353" s="5"/>
      <c r="W353" s="5"/>
      <c r="X353" s="5"/>
      <c r="Y353" s="5"/>
    </row>
    <row r="354" spans="1:25" ht="15.75" customHeight="1" x14ac:dyDescent="0.25">
      <c r="A354" s="3"/>
      <c r="B354" s="3"/>
      <c r="C354" s="3"/>
      <c r="D354" s="3"/>
      <c r="E354" s="3"/>
      <c r="F354" s="149"/>
      <c r="G354" s="149"/>
      <c r="P354" s="4"/>
      <c r="V354" s="5"/>
      <c r="W354" s="5"/>
      <c r="X354" s="5"/>
      <c r="Y354" s="5"/>
    </row>
    <row r="355" spans="1:25" ht="15.75" customHeight="1" x14ac:dyDescent="0.25">
      <c r="A355" s="3"/>
      <c r="B355" s="3"/>
      <c r="C355" s="3"/>
      <c r="D355" s="3"/>
      <c r="E355" s="3"/>
      <c r="F355" s="149"/>
      <c r="G355" s="149"/>
      <c r="P355" s="4"/>
      <c r="V355" s="5"/>
      <c r="W355" s="5"/>
      <c r="X355" s="5"/>
      <c r="Y355" s="5"/>
    </row>
    <row r="356" spans="1:25" ht="15.75" customHeight="1" x14ac:dyDescent="0.25">
      <c r="A356" s="3"/>
      <c r="B356" s="3"/>
      <c r="C356" s="3"/>
      <c r="D356" s="3"/>
      <c r="E356" s="3"/>
      <c r="F356" s="149"/>
      <c r="G356" s="149"/>
      <c r="P356" s="4"/>
      <c r="V356" s="5"/>
      <c r="W356" s="5"/>
      <c r="X356" s="5"/>
      <c r="Y356" s="5"/>
    </row>
    <row r="357" spans="1:25" ht="15.75" customHeight="1" x14ac:dyDescent="0.25">
      <c r="A357" s="3"/>
      <c r="B357" s="3"/>
      <c r="C357" s="3"/>
      <c r="D357" s="3"/>
      <c r="E357" s="3"/>
      <c r="F357" s="149"/>
      <c r="G357" s="149"/>
      <c r="P357" s="4"/>
      <c r="V357" s="5"/>
      <c r="W357" s="5"/>
      <c r="X357" s="5"/>
      <c r="Y357" s="5"/>
    </row>
    <row r="358" spans="1:25" ht="15.75" customHeight="1" x14ac:dyDescent="0.25">
      <c r="A358" s="3"/>
      <c r="B358" s="3"/>
      <c r="C358" s="3"/>
      <c r="D358" s="3"/>
      <c r="E358" s="3"/>
      <c r="F358" s="149"/>
      <c r="G358" s="149"/>
      <c r="P358" s="4"/>
      <c r="V358" s="5"/>
      <c r="W358" s="5"/>
      <c r="X358" s="5"/>
      <c r="Y358" s="5"/>
    </row>
    <row r="359" spans="1:25" ht="15.75" customHeight="1" x14ac:dyDescent="0.25">
      <c r="A359" s="3"/>
      <c r="B359" s="3"/>
      <c r="C359" s="3"/>
      <c r="D359" s="3"/>
      <c r="E359" s="3"/>
      <c r="F359" s="149"/>
      <c r="G359" s="149"/>
      <c r="P359" s="4"/>
      <c r="V359" s="5"/>
      <c r="W359" s="5"/>
      <c r="X359" s="5"/>
      <c r="Y359" s="5"/>
    </row>
    <row r="360" spans="1:25" ht="15.75" customHeight="1" x14ac:dyDescent="0.25">
      <c r="A360" s="3"/>
      <c r="B360" s="3"/>
      <c r="C360" s="3"/>
      <c r="D360" s="3"/>
      <c r="E360" s="3"/>
      <c r="F360" s="149"/>
      <c r="G360" s="149"/>
      <c r="P360" s="4"/>
      <c r="V360" s="5"/>
      <c r="W360" s="5"/>
      <c r="X360" s="5"/>
      <c r="Y360" s="5"/>
    </row>
    <row r="361" spans="1:25" ht="15.75" customHeight="1" x14ac:dyDescent="0.25">
      <c r="A361" s="3"/>
      <c r="B361" s="3"/>
      <c r="C361" s="3"/>
      <c r="D361" s="3"/>
      <c r="E361" s="3"/>
      <c r="F361" s="149"/>
      <c r="G361" s="149"/>
      <c r="P361" s="4"/>
      <c r="V361" s="5"/>
      <c r="W361" s="5"/>
      <c r="X361" s="5"/>
      <c r="Y361" s="5"/>
    </row>
    <row r="362" spans="1:25" ht="15.75" customHeight="1" x14ac:dyDescent="0.25">
      <c r="A362" s="3"/>
      <c r="B362" s="3"/>
      <c r="C362" s="3"/>
      <c r="D362" s="3"/>
      <c r="E362" s="3"/>
      <c r="F362" s="149"/>
      <c r="G362" s="149"/>
      <c r="P362" s="4"/>
      <c r="V362" s="5"/>
      <c r="W362" s="5"/>
      <c r="X362" s="5"/>
      <c r="Y362" s="5"/>
    </row>
    <row r="363" spans="1:25" ht="15.75" customHeight="1" x14ac:dyDescent="0.25">
      <c r="A363" s="3"/>
      <c r="B363" s="3"/>
      <c r="C363" s="3"/>
      <c r="D363" s="3"/>
      <c r="E363" s="3"/>
      <c r="F363" s="149"/>
      <c r="G363" s="149"/>
      <c r="P363" s="4"/>
      <c r="V363" s="5"/>
      <c r="W363" s="5"/>
      <c r="X363" s="5"/>
      <c r="Y363" s="5"/>
    </row>
    <row r="364" spans="1:25" ht="15.75" customHeight="1" x14ac:dyDescent="0.25">
      <c r="A364" s="3"/>
      <c r="B364" s="3"/>
      <c r="C364" s="3"/>
      <c r="D364" s="3"/>
      <c r="E364" s="3"/>
      <c r="F364" s="149"/>
      <c r="G364" s="149"/>
      <c r="P364" s="4"/>
      <c r="V364" s="5"/>
      <c r="W364" s="5"/>
      <c r="X364" s="5"/>
      <c r="Y364" s="5"/>
    </row>
    <row r="365" spans="1:25" ht="15.75" customHeight="1" x14ac:dyDescent="0.25">
      <c r="A365" s="3"/>
      <c r="B365" s="3"/>
      <c r="C365" s="3"/>
      <c r="D365" s="3"/>
      <c r="E365" s="3"/>
      <c r="F365" s="149"/>
      <c r="G365" s="149"/>
      <c r="P365" s="4"/>
      <c r="V365" s="5"/>
      <c r="W365" s="5"/>
      <c r="X365" s="5"/>
      <c r="Y365" s="5"/>
    </row>
    <row r="366" spans="1:25" ht="15.75" customHeight="1" x14ac:dyDescent="0.25">
      <c r="A366" s="3"/>
      <c r="B366" s="3"/>
      <c r="C366" s="3"/>
      <c r="D366" s="3"/>
      <c r="E366" s="3"/>
      <c r="F366" s="149"/>
      <c r="G366" s="149"/>
      <c r="P366" s="4"/>
      <c r="V366" s="5"/>
      <c r="W366" s="5"/>
      <c r="X366" s="5"/>
      <c r="Y366" s="5"/>
    </row>
    <row r="367" spans="1:25" ht="15.75" customHeight="1" x14ac:dyDescent="0.25">
      <c r="A367" s="3"/>
      <c r="B367" s="3"/>
      <c r="C367" s="3"/>
      <c r="D367" s="3"/>
      <c r="E367" s="3"/>
      <c r="F367" s="149"/>
      <c r="G367" s="149"/>
      <c r="P367" s="4"/>
      <c r="V367" s="5"/>
      <c r="W367" s="5"/>
      <c r="X367" s="5"/>
      <c r="Y367" s="5"/>
    </row>
    <row r="368" spans="1:25" ht="15.75" customHeight="1" x14ac:dyDescent="0.25">
      <c r="A368" s="3"/>
      <c r="B368" s="3"/>
      <c r="C368" s="3"/>
      <c r="D368" s="3"/>
      <c r="E368" s="3"/>
      <c r="F368" s="149"/>
      <c r="G368" s="149"/>
      <c r="P368" s="4"/>
      <c r="V368" s="5"/>
      <c r="W368" s="5"/>
      <c r="X368" s="5"/>
      <c r="Y368" s="5"/>
    </row>
    <row r="369" spans="1:25" ht="15.75" customHeight="1" x14ac:dyDescent="0.25">
      <c r="A369" s="3"/>
      <c r="B369" s="3"/>
      <c r="C369" s="3"/>
      <c r="D369" s="3"/>
      <c r="E369" s="3"/>
      <c r="F369" s="149"/>
      <c r="G369" s="149"/>
      <c r="P369" s="4"/>
      <c r="V369" s="5"/>
      <c r="W369" s="5"/>
      <c r="X369" s="5"/>
      <c r="Y369" s="5"/>
    </row>
    <row r="370" spans="1:25" ht="15.75" customHeight="1" x14ac:dyDescent="0.25">
      <c r="A370" s="3"/>
      <c r="B370" s="3"/>
      <c r="C370" s="3"/>
      <c r="D370" s="3"/>
      <c r="E370" s="3"/>
      <c r="F370" s="149"/>
      <c r="G370" s="149"/>
      <c r="P370" s="4"/>
      <c r="V370" s="5"/>
      <c r="W370" s="5"/>
      <c r="X370" s="5"/>
      <c r="Y370" s="5"/>
    </row>
    <row r="371" spans="1:25" ht="15.75" customHeight="1" x14ac:dyDescent="0.25">
      <c r="A371" s="3"/>
      <c r="B371" s="3"/>
      <c r="C371" s="3"/>
      <c r="D371" s="3"/>
      <c r="E371" s="3"/>
      <c r="F371" s="149"/>
      <c r="G371" s="149"/>
      <c r="P371" s="4"/>
      <c r="V371" s="5"/>
      <c r="W371" s="5"/>
      <c r="X371" s="5"/>
      <c r="Y371" s="5"/>
    </row>
    <row r="372" spans="1:25" ht="15.75" customHeight="1" x14ac:dyDescent="0.25">
      <c r="A372" s="3"/>
      <c r="B372" s="3"/>
      <c r="C372" s="3"/>
      <c r="D372" s="3"/>
      <c r="E372" s="3"/>
      <c r="F372" s="149"/>
      <c r="G372" s="149"/>
      <c r="P372" s="4"/>
      <c r="V372" s="5"/>
      <c r="W372" s="5"/>
      <c r="X372" s="5"/>
      <c r="Y372" s="5"/>
    </row>
    <row r="373" spans="1:25" ht="15.75" customHeight="1" x14ac:dyDescent="0.25">
      <c r="A373" s="3"/>
      <c r="B373" s="3"/>
      <c r="C373" s="3"/>
      <c r="D373" s="3"/>
      <c r="E373" s="3"/>
      <c r="F373" s="149"/>
      <c r="G373" s="149"/>
      <c r="P373" s="4"/>
      <c r="V373" s="5"/>
      <c r="W373" s="5"/>
      <c r="X373" s="5"/>
      <c r="Y373" s="5"/>
    </row>
    <row r="374" spans="1:25" ht="15.75" customHeight="1" x14ac:dyDescent="0.25">
      <c r="A374" s="3"/>
      <c r="B374" s="3"/>
      <c r="C374" s="3"/>
      <c r="D374" s="3"/>
      <c r="E374" s="3"/>
      <c r="F374" s="149"/>
      <c r="G374" s="149"/>
      <c r="P374" s="4"/>
      <c r="V374" s="5"/>
      <c r="W374" s="5"/>
      <c r="X374" s="5"/>
      <c r="Y374" s="5"/>
    </row>
    <row r="375" spans="1:25" ht="15.75" customHeight="1" x14ac:dyDescent="0.25">
      <c r="A375" s="3"/>
      <c r="B375" s="3"/>
      <c r="C375" s="3"/>
      <c r="D375" s="3"/>
      <c r="E375" s="3"/>
      <c r="F375" s="149"/>
      <c r="G375" s="149"/>
      <c r="P375" s="4"/>
      <c r="V375" s="5"/>
      <c r="W375" s="5"/>
      <c r="X375" s="5"/>
      <c r="Y375" s="5"/>
    </row>
    <row r="376" spans="1:25" ht="15.75" customHeight="1" x14ac:dyDescent="0.25">
      <c r="A376" s="3"/>
      <c r="B376" s="3"/>
      <c r="C376" s="3"/>
      <c r="D376" s="3"/>
      <c r="E376" s="3"/>
      <c r="F376" s="149"/>
      <c r="G376" s="149"/>
      <c r="P376" s="4"/>
      <c r="V376" s="5"/>
      <c r="W376" s="5"/>
      <c r="X376" s="5"/>
      <c r="Y376" s="5"/>
    </row>
    <row r="377" spans="1:25" ht="15.75" customHeight="1" x14ac:dyDescent="0.25">
      <c r="A377" s="3"/>
      <c r="B377" s="3"/>
      <c r="C377" s="3"/>
      <c r="D377" s="3"/>
      <c r="E377" s="3"/>
      <c r="F377" s="149"/>
      <c r="G377" s="149"/>
      <c r="P377" s="4"/>
      <c r="V377" s="5"/>
      <c r="W377" s="5"/>
      <c r="X377" s="5"/>
      <c r="Y377" s="5"/>
    </row>
    <row r="378" spans="1:25" ht="15.75" customHeight="1" x14ac:dyDescent="0.25">
      <c r="A378" s="3"/>
      <c r="B378" s="3"/>
      <c r="C378" s="3"/>
      <c r="D378" s="3"/>
      <c r="E378" s="3"/>
      <c r="F378" s="149"/>
      <c r="G378" s="149"/>
      <c r="P378" s="4"/>
      <c r="V378" s="5"/>
      <c r="W378" s="5"/>
      <c r="X378" s="5"/>
      <c r="Y378" s="5"/>
    </row>
    <row r="379" spans="1:25" ht="15.75" customHeight="1" x14ac:dyDescent="0.25">
      <c r="A379" s="3"/>
      <c r="B379" s="3"/>
      <c r="C379" s="3"/>
      <c r="D379" s="3"/>
      <c r="E379" s="3"/>
      <c r="F379" s="149"/>
      <c r="G379" s="149"/>
      <c r="P379" s="4"/>
      <c r="V379" s="5"/>
      <c r="W379" s="5"/>
      <c r="X379" s="5"/>
      <c r="Y379" s="5"/>
    </row>
    <row r="380" spans="1:25" ht="15.75" customHeight="1" x14ac:dyDescent="0.25">
      <c r="A380" s="3"/>
      <c r="B380" s="3"/>
      <c r="C380" s="3"/>
      <c r="D380" s="3"/>
      <c r="E380" s="3"/>
      <c r="F380" s="149"/>
      <c r="G380" s="149"/>
      <c r="P380" s="4"/>
      <c r="V380" s="5"/>
      <c r="W380" s="5"/>
      <c r="X380" s="5"/>
      <c r="Y380" s="5"/>
    </row>
    <row r="381" spans="1:25" ht="15.75" customHeight="1" x14ac:dyDescent="0.25">
      <c r="A381" s="3"/>
      <c r="B381" s="3"/>
      <c r="C381" s="3"/>
      <c r="D381" s="3"/>
      <c r="E381" s="3"/>
      <c r="F381" s="149"/>
      <c r="G381" s="149"/>
      <c r="P381" s="4"/>
      <c r="V381" s="5"/>
      <c r="W381" s="5"/>
      <c r="X381" s="5"/>
      <c r="Y381" s="5"/>
    </row>
    <row r="382" spans="1:25" ht="15.75" customHeight="1" x14ac:dyDescent="0.25">
      <c r="A382" s="3"/>
      <c r="B382" s="3"/>
      <c r="C382" s="3"/>
      <c r="D382" s="3"/>
      <c r="E382" s="3"/>
      <c r="F382" s="149"/>
      <c r="G382" s="149"/>
      <c r="P382" s="4"/>
      <c r="V382" s="5"/>
      <c r="W382" s="5"/>
      <c r="X382" s="5"/>
      <c r="Y382" s="5"/>
    </row>
    <row r="383" spans="1:25" ht="15.75" customHeight="1" x14ac:dyDescent="0.25">
      <c r="A383" s="3"/>
      <c r="B383" s="3"/>
      <c r="C383" s="3"/>
      <c r="D383" s="3"/>
      <c r="E383" s="3"/>
      <c r="F383" s="149"/>
      <c r="G383" s="149"/>
      <c r="P383" s="4"/>
      <c r="V383" s="5"/>
      <c r="W383" s="5"/>
      <c r="X383" s="5"/>
      <c r="Y383" s="5"/>
    </row>
    <row r="384" spans="1:25" ht="15.75" customHeight="1" x14ac:dyDescent="0.25">
      <c r="A384" s="3"/>
      <c r="B384" s="3"/>
      <c r="C384" s="3"/>
      <c r="D384" s="3"/>
      <c r="E384" s="3"/>
      <c r="F384" s="149"/>
      <c r="G384" s="149"/>
      <c r="P384" s="4"/>
      <c r="V384" s="5"/>
      <c r="W384" s="5"/>
      <c r="X384" s="5"/>
      <c r="Y384" s="5"/>
    </row>
    <row r="385" spans="1:25" ht="15.75" customHeight="1" x14ac:dyDescent="0.25">
      <c r="A385" s="3"/>
      <c r="B385" s="3"/>
      <c r="C385" s="3"/>
      <c r="D385" s="3"/>
      <c r="E385" s="3"/>
      <c r="F385" s="149"/>
      <c r="G385" s="149"/>
      <c r="P385" s="4"/>
      <c r="V385" s="5"/>
      <c r="W385" s="5"/>
      <c r="X385" s="5"/>
      <c r="Y385" s="5"/>
    </row>
    <row r="386" spans="1:25" ht="15.75" customHeight="1" x14ac:dyDescent="0.25">
      <c r="A386" s="3"/>
      <c r="B386" s="3"/>
      <c r="C386" s="3"/>
      <c r="D386" s="3"/>
      <c r="E386" s="3"/>
      <c r="F386" s="149"/>
      <c r="G386" s="149"/>
      <c r="P386" s="4"/>
      <c r="V386" s="5"/>
      <c r="W386" s="5"/>
      <c r="X386" s="5"/>
      <c r="Y386" s="5"/>
    </row>
    <row r="387" spans="1:25" ht="15.75" customHeight="1" x14ac:dyDescent="0.25">
      <c r="A387" s="3"/>
      <c r="B387" s="3"/>
      <c r="C387" s="3"/>
      <c r="D387" s="3"/>
      <c r="E387" s="3"/>
      <c r="F387" s="149"/>
      <c r="G387" s="149"/>
      <c r="P387" s="4"/>
      <c r="V387" s="5"/>
      <c r="W387" s="5"/>
      <c r="X387" s="5"/>
      <c r="Y387" s="5"/>
    </row>
    <row r="388" spans="1:25" ht="15.75" customHeight="1" x14ac:dyDescent="0.25">
      <c r="A388" s="3"/>
      <c r="B388" s="3"/>
      <c r="C388" s="3"/>
      <c r="D388" s="3"/>
      <c r="E388" s="3"/>
      <c r="F388" s="149"/>
      <c r="G388" s="149"/>
      <c r="P388" s="4"/>
      <c r="V388" s="5"/>
      <c r="W388" s="5"/>
      <c r="X388" s="5"/>
      <c r="Y388" s="5"/>
    </row>
    <row r="389" spans="1:25" ht="15.75" customHeight="1" x14ac:dyDescent="0.25">
      <c r="A389" s="3"/>
      <c r="B389" s="3"/>
      <c r="C389" s="3"/>
      <c r="D389" s="3"/>
      <c r="E389" s="3"/>
      <c r="F389" s="149"/>
      <c r="G389" s="149"/>
      <c r="P389" s="4"/>
      <c r="V389" s="5"/>
      <c r="W389" s="5"/>
      <c r="X389" s="5"/>
      <c r="Y389" s="5"/>
    </row>
    <row r="390" spans="1:25" ht="15.75" customHeight="1" x14ac:dyDescent="0.25">
      <c r="A390" s="3"/>
      <c r="B390" s="3"/>
      <c r="C390" s="3"/>
      <c r="D390" s="3"/>
      <c r="E390" s="3"/>
      <c r="F390" s="149"/>
      <c r="G390" s="149"/>
      <c r="P390" s="4"/>
      <c r="V390" s="5"/>
      <c r="W390" s="5"/>
      <c r="X390" s="5"/>
      <c r="Y390" s="5"/>
    </row>
    <row r="391" spans="1:25" ht="15.75" customHeight="1" x14ac:dyDescent="0.25">
      <c r="A391" s="3"/>
      <c r="B391" s="3"/>
      <c r="C391" s="3"/>
      <c r="D391" s="3"/>
      <c r="E391" s="3"/>
      <c r="F391" s="149"/>
      <c r="G391" s="149"/>
      <c r="P391" s="4"/>
      <c r="V391" s="5"/>
      <c r="W391" s="5"/>
      <c r="X391" s="5"/>
      <c r="Y391" s="5"/>
    </row>
    <row r="392" spans="1:25" ht="15.75" customHeight="1" x14ac:dyDescent="0.25">
      <c r="A392" s="3"/>
      <c r="B392" s="3"/>
      <c r="C392" s="3"/>
      <c r="D392" s="3"/>
      <c r="E392" s="3"/>
      <c r="F392" s="149"/>
      <c r="G392" s="149"/>
      <c r="P392" s="4"/>
      <c r="V392" s="5"/>
      <c r="W392" s="5"/>
      <c r="X392" s="5"/>
      <c r="Y392" s="5"/>
    </row>
    <row r="393" spans="1:25" ht="15.75" customHeight="1" x14ac:dyDescent="0.25">
      <c r="A393" s="3"/>
      <c r="B393" s="3"/>
      <c r="C393" s="3"/>
      <c r="D393" s="3"/>
      <c r="E393" s="3"/>
      <c r="F393" s="149"/>
      <c r="G393" s="149"/>
      <c r="P393" s="4"/>
      <c r="V393" s="5"/>
      <c r="W393" s="5"/>
      <c r="X393" s="5"/>
      <c r="Y393" s="5"/>
    </row>
    <row r="394" spans="1:25" ht="15.75" customHeight="1" x14ac:dyDescent="0.25">
      <c r="A394" s="3"/>
      <c r="B394" s="3"/>
      <c r="C394" s="3"/>
      <c r="D394" s="3"/>
      <c r="E394" s="3"/>
      <c r="F394" s="149"/>
      <c r="G394" s="149"/>
      <c r="P394" s="4"/>
      <c r="V394" s="5"/>
      <c r="W394" s="5"/>
      <c r="X394" s="5"/>
      <c r="Y394" s="5"/>
    </row>
    <row r="395" spans="1:25" ht="15.75" customHeight="1" x14ac:dyDescent="0.25">
      <c r="A395" s="3"/>
      <c r="B395" s="3"/>
      <c r="C395" s="3"/>
      <c r="D395" s="3"/>
      <c r="E395" s="3"/>
      <c r="F395" s="149"/>
      <c r="G395" s="149"/>
      <c r="P395" s="4"/>
      <c r="V395" s="5"/>
      <c r="W395" s="5"/>
      <c r="X395" s="5"/>
      <c r="Y395" s="5"/>
    </row>
    <row r="396" spans="1:25" ht="15.75" customHeight="1" x14ac:dyDescent="0.25">
      <c r="A396" s="3"/>
      <c r="B396" s="3"/>
      <c r="C396" s="3"/>
      <c r="D396" s="3"/>
      <c r="E396" s="3"/>
      <c r="F396" s="149"/>
      <c r="G396" s="149"/>
      <c r="P396" s="4"/>
      <c r="V396" s="5"/>
      <c r="W396" s="5"/>
      <c r="X396" s="5"/>
      <c r="Y396" s="5"/>
    </row>
    <row r="397" spans="1:25" ht="15.75" customHeight="1" x14ac:dyDescent="0.25">
      <c r="A397" s="3"/>
      <c r="B397" s="3"/>
      <c r="C397" s="3"/>
      <c r="D397" s="3"/>
      <c r="E397" s="3"/>
      <c r="F397" s="149"/>
      <c r="G397" s="149"/>
      <c r="P397" s="4"/>
      <c r="V397" s="5"/>
      <c r="W397" s="5"/>
      <c r="X397" s="5"/>
      <c r="Y397" s="5"/>
    </row>
    <row r="398" spans="1:25" ht="15.75" customHeight="1" x14ac:dyDescent="0.25">
      <c r="A398" s="3"/>
      <c r="B398" s="3"/>
      <c r="C398" s="3"/>
      <c r="D398" s="3"/>
      <c r="E398" s="3"/>
      <c r="F398" s="149"/>
      <c r="G398" s="149"/>
      <c r="P398" s="4"/>
      <c r="V398" s="5"/>
      <c r="W398" s="5"/>
      <c r="X398" s="5"/>
      <c r="Y398" s="5"/>
    </row>
    <row r="399" spans="1:25" ht="15.75" customHeight="1" x14ac:dyDescent="0.25">
      <c r="A399" s="3"/>
      <c r="B399" s="3"/>
      <c r="C399" s="3"/>
      <c r="D399" s="3"/>
      <c r="E399" s="3"/>
      <c r="F399" s="149"/>
      <c r="G399" s="149"/>
      <c r="P399" s="4"/>
      <c r="V399" s="5"/>
      <c r="W399" s="5"/>
      <c r="X399" s="5"/>
      <c r="Y399" s="5"/>
    </row>
    <row r="400" spans="1:25" ht="15.75" customHeight="1" x14ac:dyDescent="0.25">
      <c r="A400" s="3"/>
      <c r="B400" s="3"/>
      <c r="C400" s="3"/>
      <c r="D400" s="3"/>
      <c r="E400" s="3"/>
      <c r="F400" s="149"/>
      <c r="G400" s="149"/>
      <c r="P400" s="4"/>
      <c r="V400" s="5"/>
      <c r="W400" s="5"/>
      <c r="X400" s="5"/>
      <c r="Y400" s="5"/>
    </row>
    <row r="401" spans="1:25" ht="15.75" customHeight="1" x14ac:dyDescent="0.25">
      <c r="A401" s="3"/>
      <c r="B401" s="3"/>
      <c r="C401" s="3"/>
      <c r="D401" s="3"/>
      <c r="E401" s="3"/>
      <c r="F401" s="149"/>
      <c r="G401" s="149"/>
      <c r="P401" s="4"/>
      <c r="V401" s="5"/>
      <c r="W401" s="5"/>
      <c r="X401" s="5"/>
      <c r="Y401" s="5"/>
    </row>
    <row r="402" spans="1:25" ht="15.75" customHeight="1" x14ac:dyDescent="0.25">
      <c r="A402" s="3"/>
      <c r="B402" s="3"/>
      <c r="C402" s="3"/>
      <c r="D402" s="3"/>
      <c r="E402" s="3"/>
      <c r="F402" s="149"/>
      <c r="G402" s="149"/>
      <c r="P402" s="4"/>
      <c r="V402" s="5"/>
      <c r="W402" s="5"/>
      <c r="X402" s="5"/>
      <c r="Y402" s="5"/>
    </row>
    <row r="403" spans="1:25" ht="15.75" customHeight="1" x14ac:dyDescent="0.25">
      <c r="A403" s="3"/>
      <c r="B403" s="3"/>
      <c r="C403" s="3"/>
      <c r="D403" s="3"/>
      <c r="E403" s="3"/>
      <c r="F403" s="149"/>
      <c r="G403" s="149"/>
      <c r="P403" s="4"/>
      <c r="V403" s="5"/>
      <c r="W403" s="5"/>
      <c r="X403" s="5"/>
      <c r="Y403" s="5"/>
    </row>
    <row r="404" spans="1:25" ht="15.75" customHeight="1" x14ac:dyDescent="0.25">
      <c r="A404" s="3"/>
      <c r="B404" s="3"/>
      <c r="C404" s="3"/>
      <c r="D404" s="3"/>
      <c r="E404" s="3"/>
      <c r="F404" s="149"/>
      <c r="G404" s="149"/>
      <c r="P404" s="4"/>
      <c r="V404" s="5"/>
      <c r="W404" s="5"/>
      <c r="X404" s="5"/>
      <c r="Y404" s="5"/>
    </row>
    <row r="405" spans="1:25" ht="15.75" customHeight="1" x14ac:dyDescent="0.25">
      <c r="A405" s="3"/>
      <c r="B405" s="3"/>
      <c r="C405" s="3"/>
      <c r="D405" s="3"/>
      <c r="E405" s="3"/>
      <c r="F405" s="149"/>
      <c r="G405" s="149"/>
      <c r="P405" s="4"/>
      <c r="V405" s="5"/>
      <c r="W405" s="5"/>
      <c r="X405" s="5"/>
      <c r="Y405" s="5"/>
    </row>
    <row r="406" spans="1:25" ht="15.75" customHeight="1" x14ac:dyDescent="0.25">
      <c r="A406" s="3"/>
      <c r="B406" s="3"/>
      <c r="C406" s="3"/>
      <c r="D406" s="3"/>
      <c r="E406" s="3"/>
      <c r="F406" s="149"/>
      <c r="G406" s="149"/>
      <c r="P406" s="4"/>
      <c r="V406" s="5"/>
      <c r="W406" s="5"/>
      <c r="X406" s="5"/>
      <c r="Y406" s="5"/>
    </row>
    <row r="407" spans="1:25" ht="15.75" customHeight="1" x14ac:dyDescent="0.25">
      <c r="A407" s="3"/>
      <c r="B407" s="3"/>
      <c r="C407" s="3"/>
      <c r="D407" s="3"/>
      <c r="E407" s="3"/>
      <c r="F407" s="149"/>
      <c r="G407" s="149"/>
      <c r="P407" s="4"/>
      <c r="V407" s="5"/>
      <c r="W407" s="5"/>
      <c r="X407" s="5"/>
      <c r="Y407" s="5"/>
    </row>
    <row r="408" spans="1:25" ht="15.75" customHeight="1" x14ac:dyDescent="0.25">
      <c r="A408" s="3"/>
      <c r="B408" s="3"/>
      <c r="C408" s="3"/>
      <c r="D408" s="3"/>
      <c r="E408" s="3"/>
      <c r="F408" s="149"/>
      <c r="G408" s="149"/>
      <c r="P408" s="4"/>
      <c r="V408" s="5"/>
      <c r="W408" s="5"/>
      <c r="X408" s="5"/>
      <c r="Y408" s="5"/>
    </row>
    <row r="409" spans="1:25" ht="15.75" customHeight="1" x14ac:dyDescent="0.25">
      <c r="A409" s="3"/>
      <c r="B409" s="3"/>
      <c r="C409" s="3"/>
      <c r="D409" s="3"/>
      <c r="E409" s="3"/>
      <c r="F409" s="149"/>
      <c r="G409" s="149"/>
      <c r="P409" s="4"/>
      <c r="V409" s="5"/>
      <c r="W409" s="5"/>
      <c r="X409" s="5"/>
      <c r="Y409" s="5"/>
    </row>
    <row r="410" spans="1:25" ht="15.75" customHeight="1" x14ac:dyDescent="0.25">
      <c r="A410" s="3"/>
      <c r="B410" s="3"/>
      <c r="C410" s="3"/>
      <c r="D410" s="3"/>
      <c r="E410" s="3"/>
      <c r="F410" s="149"/>
      <c r="G410" s="149"/>
      <c r="P410" s="4"/>
      <c r="V410" s="5"/>
      <c r="W410" s="5"/>
      <c r="X410" s="5"/>
      <c r="Y410" s="5"/>
    </row>
    <row r="411" spans="1:25" ht="15.75" customHeight="1" x14ac:dyDescent="0.25">
      <c r="A411" s="3"/>
      <c r="B411" s="3"/>
      <c r="C411" s="3"/>
      <c r="D411" s="3"/>
      <c r="E411" s="3"/>
      <c r="F411" s="149"/>
      <c r="G411" s="149"/>
      <c r="P411" s="4"/>
      <c r="V411" s="5"/>
      <c r="W411" s="5"/>
      <c r="X411" s="5"/>
      <c r="Y411" s="5"/>
    </row>
    <row r="412" spans="1:25" ht="15.75" customHeight="1" x14ac:dyDescent="0.25">
      <c r="A412" s="3"/>
      <c r="B412" s="3"/>
      <c r="C412" s="3"/>
      <c r="D412" s="3"/>
      <c r="E412" s="3"/>
      <c r="F412" s="149"/>
      <c r="G412" s="149"/>
      <c r="P412" s="4"/>
      <c r="V412" s="5"/>
      <c r="W412" s="5"/>
      <c r="X412" s="5"/>
      <c r="Y412" s="5"/>
    </row>
    <row r="413" spans="1:25" ht="15.75" customHeight="1" x14ac:dyDescent="0.25">
      <c r="A413" s="3"/>
      <c r="B413" s="3"/>
      <c r="C413" s="3"/>
      <c r="D413" s="3"/>
      <c r="E413" s="3"/>
      <c r="F413" s="149"/>
      <c r="G413" s="149"/>
      <c r="P413" s="4"/>
      <c r="V413" s="5"/>
      <c r="W413" s="5"/>
      <c r="X413" s="5"/>
      <c r="Y413" s="5"/>
    </row>
    <row r="414" spans="1:25" ht="15.75" customHeight="1" x14ac:dyDescent="0.25">
      <c r="A414" s="3"/>
      <c r="B414" s="3"/>
      <c r="C414" s="3"/>
      <c r="D414" s="3"/>
      <c r="E414" s="3"/>
      <c r="F414" s="149"/>
      <c r="G414" s="149"/>
      <c r="P414" s="4"/>
      <c r="V414" s="5"/>
      <c r="W414" s="5"/>
      <c r="X414" s="5"/>
      <c r="Y414" s="5"/>
    </row>
    <row r="415" spans="1:25" ht="15.75" customHeight="1" x14ac:dyDescent="0.25">
      <c r="A415" s="3"/>
      <c r="B415" s="3"/>
      <c r="C415" s="3"/>
      <c r="D415" s="3"/>
      <c r="E415" s="3"/>
      <c r="F415" s="149"/>
      <c r="G415" s="149"/>
      <c r="P415" s="4"/>
      <c r="V415" s="5"/>
      <c r="W415" s="5"/>
      <c r="X415" s="5"/>
      <c r="Y415" s="5"/>
    </row>
    <row r="416" spans="1:25" ht="15.75" customHeight="1" x14ac:dyDescent="0.25">
      <c r="A416" s="3"/>
      <c r="B416" s="3"/>
      <c r="C416" s="3"/>
      <c r="D416" s="3"/>
      <c r="E416" s="3"/>
      <c r="F416" s="149"/>
      <c r="G416" s="149"/>
      <c r="P416" s="4"/>
      <c r="V416" s="5"/>
      <c r="W416" s="5"/>
      <c r="X416" s="5"/>
      <c r="Y416" s="5"/>
    </row>
    <row r="417" spans="1:25" ht="15.75" customHeight="1" x14ac:dyDescent="0.25">
      <c r="A417" s="3"/>
      <c r="B417" s="3"/>
      <c r="C417" s="3"/>
      <c r="D417" s="3"/>
      <c r="E417" s="3"/>
      <c r="F417" s="149"/>
      <c r="G417" s="149"/>
      <c r="P417" s="4"/>
      <c r="V417" s="5"/>
      <c r="W417" s="5"/>
      <c r="X417" s="5"/>
      <c r="Y417" s="5"/>
    </row>
    <row r="418" spans="1:25" ht="15.75" customHeight="1" x14ac:dyDescent="0.25">
      <c r="A418" s="3"/>
      <c r="B418" s="3"/>
      <c r="C418" s="3"/>
      <c r="D418" s="3"/>
      <c r="E418" s="3"/>
      <c r="F418" s="149"/>
      <c r="G418" s="149"/>
      <c r="P418" s="4"/>
      <c r="V418" s="5"/>
      <c r="W418" s="5"/>
      <c r="X418" s="5"/>
      <c r="Y418" s="5"/>
    </row>
    <row r="419" spans="1:25" ht="15.75" customHeight="1" x14ac:dyDescent="0.25">
      <c r="A419" s="3"/>
      <c r="B419" s="3"/>
      <c r="C419" s="3"/>
      <c r="D419" s="3"/>
      <c r="E419" s="3"/>
      <c r="F419" s="149"/>
      <c r="G419" s="149"/>
      <c r="P419" s="4"/>
      <c r="V419" s="5"/>
      <c r="W419" s="5"/>
      <c r="X419" s="5"/>
      <c r="Y419" s="5"/>
    </row>
    <row r="420" spans="1:25" ht="15.75" customHeight="1" x14ac:dyDescent="0.25">
      <c r="A420" s="3"/>
      <c r="B420" s="3"/>
      <c r="C420" s="3"/>
      <c r="D420" s="3"/>
      <c r="E420" s="3"/>
      <c r="F420" s="149"/>
      <c r="G420" s="149"/>
      <c r="P420" s="4"/>
      <c r="V420" s="5"/>
      <c r="W420" s="5"/>
      <c r="X420" s="5"/>
      <c r="Y420" s="5"/>
    </row>
    <row r="421" spans="1:25" ht="15.75" customHeight="1" x14ac:dyDescent="0.25">
      <c r="A421" s="3"/>
      <c r="B421" s="3"/>
      <c r="C421" s="3"/>
      <c r="D421" s="3"/>
      <c r="E421" s="3"/>
      <c r="F421" s="149"/>
      <c r="G421" s="149"/>
      <c r="P421" s="4"/>
      <c r="V421" s="5"/>
      <c r="W421" s="5"/>
      <c r="X421" s="5"/>
      <c r="Y421" s="5"/>
    </row>
    <row r="422" spans="1:25" ht="15.75" customHeight="1" x14ac:dyDescent="0.25">
      <c r="A422" s="3"/>
      <c r="B422" s="3"/>
      <c r="C422" s="3"/>
      <c r="D422" s="3"/>
      <c r="E422" s="3"/>
      <c r="F422" s="149"/>
      <c r="G422" s="149"/>
      <c r="P422" s="4"/>
      <c r="V422" s="5"/>
      <c r="W422" s="5"/>
      <c r="X422" s="5"/>
      <c r="Y422" s="5"/>
    </row>
    <row r="423" spans="1:25" ht="15.75" customHeight="1" x14ac:dyDescent="0.25">
      <c r="A423" s="3"/>
      <c r="B423" s="3"/>
      <c r="C423" s="3"/>
      <c r="D423" s="3"/>
      <c r="E423" s="3"/>
      <c r="F423" s="149"/>
      <c r="G423" s="149"/>
      <c r="P423" s="4"/>
      <c r="V423" s="5"/>
      <c r="W423" s="5"/>
      <c r="X423" s="5"/>
      <c r="Y423" s="5"/>
    </row>
    <row r="424" spans="1:25" ht="15.75" customHeight="1" x14ac:dyDescent="0.25">
      <c r="A424" s="3"/>
      <c r="B424" s="3"/>
      <c r="C424" s="3"/>
      <c r="D424" s="3"/>
      <c r="E424" s="3"/>
      <c r="F424" s="149"/>
      <c r="G424" s="149"/>
      <c r="P424" s="4"/>
      <c r="V424" s="5"/>
      <c r="W424" s="5"/>
      <c r="X424" s="5"/>
      <c r="Y424" s="5"/>
    </row>
    <row r="425" spans="1:25" ht="15.75" customHeight="1" x14ac:dyDescent="0.25">
      <c r="A425" s="3"/>
      <c r="B425" s="3"/>
      <c r="C425" s="3"/>
      <c r="D425" s="3"/>
      <c r="E425" s="3"/>
      <c r="F425" s="149"/>
      <c r="G425" s="149"/>
      <c r="P425" s="4"/>
      <c r="V425" s="5"/>
      <c r="W425" s="5"/>
      <c r="X425" s="5"/>
      <c r="Y425" s="5"/>
    </row>
    <row r="426" spans="1:25" ht="15.75" customHeight="1" x14ac:dyDescent="0.25">
      <c r="A426" s="3"/>
      <c r="B426" s="3"/>
      <c r="C426" s="3"/>
      <c r="D426" s="3"/>
      <c r="E426" s="3"/>
      <c r="F426" s="149"/>
      <c r="G426" s="149"/>
      <c r="P426" s="4"/>
      <c r="V426" s="5"/>
      <c r="W426" s="5"/>
      <c r="X426" s="5"/>
      <c r="Y426" s="5"/>
    </row>
    <row r="427" spans="1:25" ht="15.75" customHeight="1" x14ac:dyDescent="0.25">
      <c r="A427" s="3"/>
      <c r="B427" s="3"/>
      <c r="C427" s="3"/>
      <c r="D427" s="3"/>
      <c r="E427" s="3"/>
      <c r="F427" s="149"/>
      <c r="G427" s="149"/>
      <c r="P427" s="4"/>
      <c r="V427" s="5"/>
      <c r="W427" s="5"/>
      <c r="X427" s="5"/>
      <c r="Y427" s="5"/>
    </row>
    <row r="428" spans="1:25" ht="15.75" customHeight="1" x14ac:dyDescent="0.25">
      <c r="A428" s="3"/>
      <c r="B428" s="3"/>
      <c r="C428" s="3"/>
      <c r="D428" s="3"/>
      <c r="E428" s="3"/>
      <c r="F428" s="149"/>
      <c r="G428" s="149"/>
      <c r="P428" s="4"/>
      <c r="V428" s="5"/>
      <c r="W428" s="5"/>
      <c r="X428" s="5"/>
      <c r="Y428" s="5"/>
    </row>
    <row r="429" spans="1:25" ht="15.75" customHeight="1" x14ac:dyDescent="0.25">
      <c r="A429" s="3"/>
      <c r="B429" s="3"/>
      <c r="C429" s="3"/>
      <c r="D429" s="3"/>
      <c r="E429" s="3"/>
      <c r="F429" s="149"/>
      <c r="G429" s="149"/>
      <c r="P429" s="4"/>
      <c r="V429" s="5"/>
      <c r="W429" s="5"/>
      <c r="X429" s="5"/>
      <c r="Y429" s="5"/>
    </row>
    <row r="430" spans="1:25" ht="15.75" customHeight="1" x14ac:dyDescent="0.25">
      <c r="A430" s="3"/>
      <c r="B430" s="3"/>
      <c r="C430" s="3"/>
      <c r="D430" s="3"/>
      <c r="E430" s="3"/>
      <c r="F430" s="149"/>
      <c r="G430" s="149"/>
      <c r="P430" s="4"/>
      <c r="V430" s="5"/>
      <c r="W430" s="5"/>
      <c r="X430" s="5"/>
      <c r="Y430" s="5"/>
    </row>
    <row r="431" spans="1:25" ht="15.75" customHeight="1" x14ac:dyDescent="0.25">
      <c r="A431" s="3"/>
      <c r="B431" s="3"/>
      <c r="C431" s="3"/>
      <c r="D431" s="3"/>
      <c r="E431" s="3"/>
      <c r="F431" s="149"/>
      <c r="G431" s="149"/>
      <c r="P431" s="4"/>
      <c r="V431" s="5"/>
      <c r="W431" s="5"/>
      <c r="X431" s="5"/>
      <c r="Y431" s="5"/>
    </row>
    <row r="432" spans="1:25" ht="15.75" customHeight="1" x14ac:dyDescent="0.25">
      <c r="A432" s="3"/>
      <c r="B432" s="3"/>
      <c r="C432" s="3"/>
      <c r="D432" s="3"/>
      <c r="E432" s="3"/>
      <c r="F432" s="149"/>
      <c r="G432" s="149"/>
      <c r="P432" s="4"/>
      <c r="V432" s="5"/>
      <c r="W432" s="5"/>
      <c r="X432" s="5"/>
      <c r="Y432" s="5"/>
    </row>
    <row r="433" spans="1:25" ht="15.75" customHeight="1" x14ac:dyDescent="0.25">
      <c r="A433" s="3"/>
      <c r="B433" s="3"/>
      <c r="C433" s="3"/>
      <c r="D433" s="3"/>
      <c r="E433" s="3"/>
      <c r="F433" s="149"/>
      <c r="G433" s="149"/>
      <c r="P433" s="4"/>
      <c r="V433" s="5"/>
      <c r="W433" s="5"/>
      <c r="X433" s="5"/>
      <c r="Y433" s="5"/>
    </row>
    <row r="434" spans="1:25" ht="15.75" customHeight="1" x14ac:dyDescent="0.25">
      <c r="A434" s="3"/>
      <c r="B434" s="3"/>
      <c r="C434" s="3"/>
      <c r="D434" s="3"/>
      <c r="E434" s="3"/>
      <c r="F434" s="149"/>
      <c r="G434" s="149"/>
      <c r="P434" s="4"/>
      <c r="V434" s="5"/>
      <c r="W434" s="5"/>
      <c r="X434" s="5"/>
      <c r="Y434" s="5"/>
    </row>
    <row r="435" spans="1:25" ht="15.75" customHeight="1" x14ac:dyDescent="0.25">
      <c r="A435" s="3"/>
      <c r="B435" s="3"/>
      <c r="C435" s="3"/>
      <c r="D435" s="3"/>
      <c r="E435" s="3"/>
      <c r="F435" s="149"/>
      <c r="G435" s="149"/>
      <c r="P435" s="4"/>
      <c r="V435" s="5"/>
      <c r="W435" s="5"/>
      <c r="X435" s="5"/>
      <c r="Y435" s="5"/>
    </row>
    <row r="436" spans="1:25" ht="15.75" customHeight="1" x14ac:dyDescent="0.25">
      <c r="A436" s="3"/>
      <c r="B436" s="3"/>
      <c r="C436" s="3"/>
      <c r="D436" s="3"/>
      <c r="E436" s="3"/>
      <c r="F436" s="149"/>
      <c r="G436" s="149"/>
      <c r="P436" s="4"/>
      <c r="V436" s="5"/>
      <c r="W436" s="5"/>
      <c r="X436" s="5"/>
      <c r="Y436" s="5"/>
    </row>
    <row r="437" spans="1:25" ht="15.75" customHeight="1" x14ac:dyDescent="0.25">
      <c r="A437" s="3"/>
      <c r="B437" s="3"/>
      <c r="C437" s="3"/>
      <c r="D437" s="3"/>
      <c r="E437" s="3"/>
      <c r="F437" s="149"/>
      <c r="G437" s="149"/>
      <c r="P437" s="4"/>
      <c r="V437" s="5"/>
      <c r="W437" s="5"/>
      <c r="X437" s="5"/>
      <c r="Y437" s="5"/>
    </row>
    <row r="438" spans="1:25" ht="15.75" customHeight="1" x14ac:dyDescent="0.25">
      <c r="A438" s="3"/>
      <c r="B438" s="3"/>
      <c r="C438" s="3"/>
      <c r="D438" s="3"/>
      <c r="E438" s="3"/>
      <c r="F438" s="149"/>
      <c r="G438" s="149"/>
      <c r="P438" s="4"/>
      <c r="V438" s="5"/>
      <c r="W438" s="5"/>
      <c r="X438" s="5"/>
      <c r="Y438" s="5"/>
    </row>
    <row r="439" spans="1:25" ht="15.75" customHeight="1" x14ac:dyDescent="0.25">
      <c r="A439" s="3"/>
      <c r="B439" s="3"/>
      <c r="C439" s="3"/>
      <c r="D439" s="3"/>
      <c r="E439" s="3"/>
      <c r="F439" s="149"/>
      <c r="G439" s="149"/>
      <c r="P439" s="4"/>
      <c r="V439" s="5"/>
      <c r="W439" s="5"/>
      <c r="X439" s="5"/>
      <c r="Y439" s="5"/>
    </row>
    <row r="440" spans="1:25" ht="15.75" customHeight="1" x14ac:dyDescent="0.25">
      <c r="A440" s="3"/>
      <c r="B440" s="3"/>
      <c r="C440" s="3"/>
      <c r="D440" s="3"/>
      <c r="E440" s="3"/>
      <c r="F440" s="149"/>
      <c r="G440" s="149"/>
      <c r="P440" s="4"/>
      <c r="V440" s="5"/>
      <c r="W440" s="5"/>
      <c r="X440" s="5"/>
      <c r="Y440" s="5"/>
    </row>
    <row r="441" spans="1:25" ht="15.75" customHeight="1" x14ac:dyDescent="0.25">
      <c r="A441" s="3"/>
      <c r="B441" s="3"/>
      <c r="C441" s="3"/>
      <c r="D441" s="3"/>
      <c r="E441" s="3"/>
      <c r="F441" s="149"/>
      <c r="G441" s="149"/>
      <c r="P441" s="4"/>
      <c r="V441" s="5"/>
      <c r="W441" s="5"/>
      <c r="X441" s="5"/>
      <c r="Y441" s="5"/>
    </row>
    <row r="442" spans="1:25" ht="15.75" customHeight="1" x14ac:dyDescent="0.25">
      <c r="A442" s="3"/>
      <c r="B442" s="3"/>
      <c r="C442" s="3"/>
      <c r="D442" s="3"/>
      <c r="E442" s="3"/>
      <c r="F442" s="149"/>
      <c r="G442" s="149"/>
      <c r="P442" s="4"/>
      <c r="V442" s="5"/>
      <c r="W442" s="5"/>
      <c r="X442" s="5"/>
      <c r="Y442" s="5"/>
    </row>
    <row r="443" spans="1:25" ht="15.75" customHeight="1" x14ac:dyDescent="0.25">
      <c r="A443" s="3"/>
      <c r="B443" s="3"/>
      <c r="C443" s="3"/>
      <c r="D443" s="3"/>
      <c r="E443" s="3"/>
      <c r="F443" s="149"/>
      <c r="G443" s="149"/>
      <c r="P443" s="4"/>
      <c r="V443" s="5"/>
      <c r="W443" s="5"/>
      <c r="X443" s="5"/>
      <c r="Y443" s="5"/>
    </row>
    <row r="444" spans="1:25" ht="15.75" customHeight="1" x14ac:dyDescent="0.25">
      <c r="A444" s="3"/>
      <c r="B444" s="3"/>
      <c r="C444" s="3"/>
      <c r="D444" s="3"/>
      <c r="E444" s="3"/>
      <c r="F444" s="149"/>
      <c r="G444" s="149"/>
      <c r="P444" s="4"/>
      <c r="V444" s="5"/>
      <c r="W444" s="5"/>
      <c r="X444" s="5"/>
      <c r="Y444" s="5"/>
    </row>
    <row r="445" spans="1:25" ht="15.75" customHeight="1" x14ac:dyDescent="0.25">
      <c r="A445" s="3"/>
      <c r="B445" s="3"/>
      <c r="C445" s="3"/>
      <c r="D445" s="3"/>
      <c r="E445" s="3"/>
      <c r="F445" s="149"/>
      <c r="G445" s="149"/>
      <c r="P445" s="4"/>
      <c r="V445" s="5"/>
      <c r="W445" s="5"/>
      <c r="X445" s="5"/>
      <c r="Y445" s="5"/>
    </row>
    <row r="446" spans="1:25" ht="15.75" customHeight="1" x14ac:dyDescent="0.25">
      <c r="A446" s="3"/>
      <c r="B446" s="3"/>
      <c r="C446" s="3"/>
      <c r="D446" s="3"/>
      <c r="E446" s="3"/>
      <c r="F446" s="149"/>
      <c r="G446" s="149"/>
      <c r="P446" s="4"/>
      <c r="V446" s="5"/>
      <c r="W446" s="5"/>
      <c r="X446" s="5"/>
      <c r="Y446" s="5"/>
    </row>
    <row r="447" spans="1:25" ht="15.75" customHeight="1" x14ac:dyDescent="0.25">
      <c r="A447" s="3"/>
      <c r="B447" s="3"/>
      <c r="C447" s="3"/>
      <c r="D447" s="3"/>
      <c r="E447" s="3"/>
      <c r="F447" s="149"/>
      <c r="G447" s="149"/>
      <c r="P447" s="4"/>
      <c r="V447" s="5"/>
      <c r="W447" s="5"/>
      <c r="X447" s="5"/>
      <c r="Y447" s="5"/>
    </row>
    <row r="448" spans="1:25" ht="15.75" customHeight="1" x14ac:dyDescent="0.25">
      <c r="A448" s="3"/>
      <c r="B448" s="3"/>
      <c r="C448" s="3"/>
      <c r="D448" s="3"/>
      <c r="E448" s="3"/>
      <c r="F448" s="149"/>
      <c r="G448" s="149"/>
      <c r="P448" s="4"/>
      <c r="V448" s="5"/>
      <c r="W448" s="5"/>
      <c r="X448" s="5"/>
      <c r="Y448" s="5"/>
    </row>
    <row r="449" spans="1:25" ht="15.75" customHeight="1" x14ac:dyDescent="0.25">
      <c r="A449" s="3"/>
      <c r="B449" s="3"/>
      <c r="C449" s="3"/>
      <c r="D449" s="3"/>
      <c r="E449" s="3"/>
      <c r="F449" s="149"/>
      <c r="G449" s="149"/>
      <c r="P449" s="4"/>
      <c r="V449" s="5"/>
      <c r="W449" s="5"/>
      <c r="X449" s="5"/>
      <c r="Y449" s="5"/>
    </row>
    <row r="450" spans="1:25" ht="15.75" customHeight="1" x14ac:dyDescent="0.25">
      <c r="A450" s="3"/>
      <c r="B450" s="3"/>
      <c r="C450" s="3"/>
      <c r="D450" s="3"/>
      <c r="E450" s="3"/>
      <c r="F450" s="149"/>
      <c r="G450" s="149"/>
      <c r="P450" s="4"/>
      <c r="V450" s="5"/>
      <c r="W450" s="5"/>
      <c r="X450" s="5"/>
      <c r="Y450" s="5"/>
    </row>
    <row r="451" spans="1:25" ht="15.75" customHeight="1" x14ac:dyDescent="0.25">
      <c r="A451" s="3"/>
      <c r="B451" s="3"/>
      <c r="C451" s="3"/>
      <c r="D451" s="3"/>
      <c r="E451" s="3"/>
      <c r="F451" s="149"/>
      <c r="G451" s="149"/>
      <c r="P451" s="4"/>
      <c r="V451" s="5"/>
      <c r="W451" s="5"/>
      <c r="X451" s="5"/>
      <c r="Y451" s="5"/>
    </row>
    <row r="452" spans="1:25" ht="15.75" customHeight="1" x14ac:dyDescent="0.25">
      <c r="A452" s="3"/>
      <c r="B452" s="3"/>
      <c r="C452" s="3"/>
      <c r="D452" s="3"/>
      <c r="E452" s="3"/>
      <c r="F452" s="149"/>
      <c r="G452" s="149"/>
      <c r="P452" s="4"/>
      <c r="V452" s="5"/>
      <c r="W452" s="5"/>
      <c r="X452" s="5"/>
      <c r="Y452" s="5"/>
    </row>
    <row r="453" spans="1:25" ht="15.75" customHeight="1" x14ac:dyDescent="0.25">
      <c r="A453" s="3"/>
      <c r="B453" s="3"/>
      <c r="C453" s="3"/>
      <c r="D453" s="3"/>
      <c r="E453" s="3"/>
      <c r="F453" s="149"/>
      <c r="G453" s="149"/>
      <c r="P453" s="4"/>
      <c r="V453" s="5"/>
      <c r="W453" s="5"/>
      <c r="X453" s="5"/>
      <c r="Y453" s="5"/>
    </row>
    <row r="454" spans="1:25" ht="15.75" customHeight="1" x14ac:dyDescent="0.25">
      <c r="A454" s="3"/>
      <c r="B454" s="3"/>
      <c r="C454" s="3"/>
      <c r="D454" s="3"/>
      <c r="E454" s="3"/>
      <c r="F454" s="149"/>
      <c r="G454" s="149"/>
      <c r="P454" s="4"/>
      <c r="V454" s="5"/>
      <c r="W454" s="5"/>
      <c r="X454" s="5"/>
      <c r="Y454" s="5"/>
    </row>
    <row r="455" spans="1:25" ht="15.75" customHeight="1" x14ac:dyDescent="0.25">
      <c r="A455" s="3"/>
      <c r="B455" s="3"/>
      <c r="C455" s="3"/>
      <c r="D455" s="3"/>
      <c r="E455" s="3"/>
      <c r="F455" s="149"/>
      <c r="G455" s="149"/>
      <c r="P455" s="4"/>
      <c r="V455" s="5"/>
      <c r="W455" s="5"/>
      <c r="X455" s="5"/>
      <c r="Y455" s="5"/>
    </row>
    <row r="456" spans="1:25" ht="15.75" customHeight="1" x14ac:dyDescent="0.25">
      <c r="A456" s="3"/>
      <c r="B456" s="3"/>
      <c r="C456" s="3"/>
      <c r="D456" s="3"/>
      <c r="E456" s="3"/>
      <c r="F456" s="149"/>
      <c r="G456" s="149"/>
      <c r="P456" s="4"/>
      <c r="V456" s="5"/>
      <c r="W456" s="5"/>
      <c r="X456" s="5"/>
      <c r="Y456" s="5"/>
    </row>
    <row r="457" spans="1:25" ht="15.75" customHeight="1" x14ac:dyDescent="0.25">
      <c r="A457" s="3"/>
      <c r="B457" s="3"/>
      <c r="C457" s="3"/>
      <c r="D457" s="3"/>
      <c r="E457" s="3"/>
      <c r="F457" s="149"/>
      <c r="G457" s="149"/>
      <c r="P457" s="4"/>
      <c r="V457" s="5"/>
      <c r="W457" s="5"/>
      <c r="X457" s="5"/>
      <c r="Y457" s="5"/>
    </row>
    <row r="458" spans="1:25" ht="15.75" customHeight="1" x14ac:dyDescent="0.25">
      <c r="A458" s="3"/>
      <c r="B458" s="3"/>
      <c r="C458" s="3"/>
      <c r="D458" s="3"/>
      <c r="E458" s="3"/>
      <c r="F458" s="149"/>
      <c r="G458" s="149"/>
      <c r="P458" s="4"/>
      <c r="V458" s="5"/>
      <c r="W458" s="5"/>
      <c r="X458" s="5"/>
      <c r="Y458" s="5"/>
    </row>
    <row r="459" spans="1:25" ht="15.75" customHeight="1" x14ac:dyDescent="0.25">
      <c r="A459" s="3"/>
      <c r="B459" s="3"/>
      <c r="C459" s="3"/>
      <c r="D459" s="3"/>
      <c r="E459" s="3"/>
      <c r="F459" s="149"/>
      <c r="G459" s="149"/>
      <c r="P459" s="4"/>
      <c r="V459" s="5"/>
      <c r="W459" s="5"/>
      <c r="X459" s="5"/>
      <c r="Y459" s="5"/>
    </row>
    <row r="460" spans="1:25" ht="15.75" customHeight="1" x14ac:dyDescent="0.25">
      <c r="A460" s="3"/>
      <c r="B460" s="3"/>
      <c r="C460" s="3"/>
      <c r="D460" s="3"/>
      <c r="E460" s="3"/>
      <c r="F460" s="149"/>
      <c r="G460" s="149"/>
      <c r="P460" s="4"/>
      <c r="V460" s="5"/>
      <c r="W460" s="5"/>
      <c r="X460" s="5"/>
      <c r="Y460" s="5"/>
    </row>
    <row r="461" spans="1:25" ht="15.75" customHeight="1" x14ac:dyDescent="0.25">
      <c r="A461" s="3"/>
      <c r="B461" s="3"/>
      <c r="C461" s="3"/>
      <c r="D461" s="3"/>
      <c r="E461" s="3"/>
      <c r="F461" s="149"/>
      <c r="G461" s="149"/>
      <c r="P461" s="4"/>
      <c r="V461" s="5"/>
      <c r="W461" s="5"/>
      <c r="X461" s="5"/>
      <c r="Y461" s="5"/>
    </row>
    <row r="462" spans="1:25" ht="15.75" customHeight="1" x14ac:dyDescent="0.25">
      <c r="A462" s="3"/>
      <c r="B462" s="3"/>
      <c r="C462" s="3"/>
      <c r="D462" s="3"/>
      <c r="E462" s="3"/>
      <c r="F462" s="149"/>
      <c r="G462" s="149"/>
      <c r="P462" s="4"/>
      <c r="V462" s="5"/>
      <c r="W462" s="5"/>
      <c r="X462" s="5"/>
      <c r="Y462" s="5"/>
    </row>
    <row r="463" spans="1:25" ht="15.75" customHeight="1" x14ac:dyDescent="0.25">
      <c r="A463" s="3"/>
      <c r="B463" s="3"/>
      <c r="C463" s="3"/>
      <c r="D463" s="3"/>
      <c r="E463" s="3"/>
      <c r="F463" s="149"/>
      <c r="G463" s="149"/>
      <c r="P463" s="4"/>
      <c r="V463" s="5"/>
      <c r="W463" s="5"/>
      <c r="X463" s="5"/>
      <c r="Y463" s="5"/>
    </row>
    <row r="464" spans="1:25" ht="15.75" customHeight="1" x14ac:dyDescent="0.25">
      <c r="A464" s="3"/>
      <c r="B464" s="3"/>
      <c r="C464" s="3"/>
      <c r="D464" s="3"/>
      <c r="E464" s="3"/>
      <c r="F464" s="149"/>
      <c r="G464" s="149"/>
      <c r="P464" s="4"/>
      <c r="V464" s="5"/>
      <c r="W464" s="5"/>
      <c r="X464" s="5"/>
      <c r="Y464" s="5"/>
    </row>
    <row r="465" spans="1:25" ht="15.75" customHeight="1" x14ac:dyDescent="0.25">
      <c r="A465" s="3"/>
      <c r="B465" s="3"/>
      <c r="C465" s="3"/>
      <c r="D465" s="3"/>
      <c r="E465" s="3"/>
      <c r="F465" s="149"/>
      <c r="G465" s="149"/>
      <c r="P465" s="4"/>
      <c r="V465" s="5"/>
      <c r="W465" s="5"/>
      <c r="X465" s="5"/>
      <c r="Y465" s="5"/>
    </row>
    <row r="466" spans="1:25" ht="15.75" customHeight="1" x14ac:dyDescent="0.25">
      <c r="A466" s="3"/>
      <c r="B466" s="3"/>
      <c r="C466" s="3"/>
      <c r="D466" s="3"/>
      <c r="E466" s="3"/>
      <c r="F466" s="149"/>
      <c r="G466" s="149"/>
      <c r="P466" s="4"/>
      <c r="V466" s="5"/>
      <c r="W466" s="5"/>
      <c r="X466" s="5"/>
      <c r="Y466" s="5"/>
    </row>
    <row r="467" spans="1:25" ht="15.75" customHeight="1" x14ac:dyDescent="0.25">
      <c r="A467" s="3"/>
      <c r="B467" s="3"/>
      <c r="C467" s="3"/>
      <c r="D467" s="3"/>
      <c r="E467" s="3"/>
      <c r="F467" s="149"/>
      <c r="G467" s="149"/>
      <c r="P467" s="4"/>
      <c r="V467" s="5"/>
      <c r="W467" s="5"/>
      <c r="X467" s="5"/>
      <c r="Y467" s="5"/>
    </row>
    <row r="468" spans="1:25" ht="15.75" customHeight="1" x14ac:dyDescent="0.25">
      <c r="A468" s="3"/>
      <c r="B468" s="3"/>
      <c r="C468" s="3"/>
      <c r="D468" s="3"/>
      <c r="E468" s="3"/>
      <c r="F468" s="149"/>
      <c r="G468" s="149"/>
      <c r="P468" s="4"/>
      <c r="V468" s="5"/>
      <c r="W468" s="5"/>
      <c r="X468" s="5"/>
      <c r="Y468" s="5"/>
    </row>
    <row r="469" spans="1:25" ht="15.75" customHeight="1" x14ac:dyDescent="0.25">
      <c r="A469" s="3"/>
      <c r="B469" s="3"/>
      <c r="C469" s="3"/>
      <c r="D469" s="3"/>
      <c r="E469" s="3"/>
      <c r="F469" s="149"/>
      <c r="G469" s="149"/>
      <c r="P469" s="4"/>
      <c r="V469" s="5"/>
      <c r="W469" s="5"/>
      <c r="X469" s="5"/>
      <c r="Y469" s="5"/>
    </row>
    <row r="470" spans="1:25" ht="15.75" customHeight="1" x14ac:dyDescent="0.25">
      <c r="A470" s="3"/>
      <c r="B470" s="3"/>
      <c r="C470" s="3"/>
      <c r="D470" s="3"/>
      <c r="E470" s="3"/>
      <c r="F470" s="149"/>
      <c r="G470" s="149"/>
      <c r="P470" s="4"/>
      <c r="V470" s="5"/>
      <c r="W470" s="5"/>
      <c r="X470" s="5"/>
      <c r="Y470" s="5"/>
    </row>
    <row r="471" spans="1:25" ht="15.75" customHeight="1" x14ac:dyDescent="0.25">
      <c r="A471" s="3"/>
      <c r="B471" s="3"/>
      <c r="C471" s="3"/>
      <c r="D471" s="3"/>
      <c r="E471" s="3"/>
      <c r="F471" s="149"/>
      <c r="G471" s="149"/>
      <c r="P471" s="4"/>
      <c r="V471" s="5"/>
      <c r="W471" s="5"/>
      <c r="X471" s="5"/>
      <c r="Y471" s="5"/>
    </row>
    <row r="472" spans="1:25" ht="15.75" customHeight="1" x14ac:dyDescent="0.25">
      <c r="A472" s="3"/>
      <c r="B472" s="3"/>
      <c r="C472" s="3"/>
      <c r="D472" s="3"/>
      <c r="E472" s="3"/>
      <c r="F472" s="149"/>
      <c r="G472" s="149"/>
      <c r="P472" s="4"/>
      <c r="V472" s="5"/>
      <c r="W472" s="5"/>
      <c r="X472" s="5"/>
      <c r="Y472" s="5"/>
    </row>
    <row r="473" spans="1:25" ht="15.75" customHeight="1" x14ac:dyDescent="0.25">
      <c r="A473" s="3"/>
      <c r="B473" s="3"/>
      <c r="C473" s="3"/>
      <c r="D473" s="3"/>
      <c r="E473" s="3"/>
      <c r="F473" s="149"/>
      <c r="G473" s="149"/>
      <c r="P473" s="4"/>
      <c r="V473" s="5"/>
      <c r="W473" s="5"/>
      <c r="X473" s="5"/>
      <c r="Y473" s="5"/>
    </row>
    <row r="474" spans="1:25" ht="15.75" customHeight="1" x14ac:dyDescent="0.25">
      <c r="A474" s="3"/>
      <c r="B474" s="3"/>
      <c r="C474" s="3"/>
      <c r="D474" s="3"/>
      <c r="E474" s="3"/>
      <c r="F474" s="149"/>
      <c r="G474" s="149"/>
      <c r="P474" s="4"/>
      <c r="V474" s="5"/>
      <c r="W474" s="5"/>
      <c r="X474" s="5"/>
      <c r="Y474" s="5"/>
    </row>
    <row r="475" spans="1:25" ht="15.75" customHeight="1" x14ac:dyDescent="0.25">
      <c r="A475" s="3"/>
      <c r="B475" s="3"/>
      <c r="C475" s="3"/>
      <c r="D475" s="3"/>
      <c r="E475" s="3"/>
      <c r="F475" s="149"/>
      <c r="G475" s="149"/>
      <c r="P475" s="4"/>
      <c r="V475" s="5"/>
      <c r="W475" s="5"/>
      <c r="X475" s="5"/>
      <c r="Y475" s="5"/>
    </row>
    <row r="476" spans="1:25" ht="15.75" customHeight="1" x14ac:dyDescent="0.25">
      <c r="A476" s="3"/>
      <c r="B476" s="3"/>
      <c r="C476" s="3"/>
      <c r="D476" s="3"/>
      <c r="E476" s="3"/>
      <c r="F476" s="149"/>
      <c r="G476" s="149"/>
      <c r="P476" s="4"/>
      <c r="V476" s="5"/>
      <c r="W476" s="5"/>
      <c r="X476" s="5"/>
      <c r="Y476" s="5"/>
    </row>
    <row r="477" spans="1:25" ht="15.75" customHeight="1" x14ac:dyDescent="0.25">
      <c r="A477" s="3"/>
      <c r="B477" s="3"/>
      <c r="C477" s="3"/>
      <c r="D477" s="3"/>
      <c r="E477" s="3"/>
      <c r="F477" s="149"/>
      <c r="G477" s="149"/>
      <c r="P477" s="4"/>
      <c r="V477" s="5"/>
      <c r="W477" s="5"/>
      <c r="X477" s="5"/>
      <c r="Y477" s="5"/>
    </row>
    <row r="478" spans="1:25" ht="15.75" customHeight="1" x14ac:dyDescent="0.25">
      <c r="A478" s="3"/>
      <c r="B478" s="3"/>
      <c r="C478" s="3"/>
      <c r="D478" s="3"/>
      <c r="E478" s="3"/>
      <c r="F478" s="149"/>
      <c r="G478" s="149"/>
      <c r="P478" s="4"/>
      <c r="V478" s="5"/>
      <c r="W478" s="5"/>
      <c r="X478" s="5"/>
      <c r="Y478" s="5"/>
    </row>
    <row r="479" spans="1:25" ht="15.75" customHeight="1" x14ac:dyDescent="0.25">
      <c r="A479" s="3"/>
      <c r="B479" s="3"/>
      <c r="C479" s="3"/>
      <c r="D479" s="3"/>
      <c r="E479" s="3"/>
      <c r="F479" s="149"/>
      <c r="G479" s="149"/>
      <c r="P479" s="4"/>
      <c r="V479" s="5"/>
      <c r="W479" s="5"/>
      <c r="X479" s="5"/>
      <c r="Y479" s="5"/>
    </row>
    <row r="480" spans="1:25" ht="15.75" customHeight="1" x14ac:dyDescent="0.25">
      <c r="A480" s="3"/>
      <c r="B480" s="3"/>
      <c r="C480" s="3"/>
      <c r="D480" s="3"/>
      <c r="E480" s="3"/>
      <c r="F480" s="149"/>
      <c r="G480" s="149"/>
      <c r="P480" s="4"/>
      <c r="V480" s="5"/>
      <c r="W480" s="5"/>
      <c r="X480" s="5"/>
      <c r="Y480" s="5"/>
    </row>
    <row r="481" spans="1:25" ht="15.75" customHeight="1" x14ac:dyDescent="0.25">
      <c r="A481" s="3"/>
      <c r="B481" s="3"/>
      <c r="C481" s="3"/>
      <c r="D481" s="3"/>
      <c r="E481" s="3"/>
      <c r="F481" s="149"/>
      <c r="G481" s="149"/>
      <c r="P481" s="4"/>
      <c r="V481" s="5"/>
      <c r="W481" s="5"/>
      <c r="X481" s="5"/>
      <c r="Y481" s="5"/>
    </row>
    <row r="482" spans="1:25" ht="15.75" customHeight="1" x14ac:dyDescent="0.25">
      <c r="A482" s="3"/>
      <c r="B482" s="3"/>
      <c r="C482" s="3"/>
      <c r="D482" s="3"/>
      <c r="E482" s="3"/>
      <c r="F482" s="149"/>
      <c r="G482" s="149"/>
      <c r="P482" s="4"/>
      <c r="V482" s="5"/>
      <c r="W482" s="5"/>
      <c r="X482" s="5"/>
      <c r="Y482" s="5"/>
    </row>
    <row r="483" spans="1:25" ht="15.75" customHeight="1" x14ac:dyDescent="0.25">
      <c r="A483" s="3"/>
      <c r="B483" s="3"/>
      <c r="C483" s="3"/>
      <c r="D483" s="3"/>
      <c r="E483" s="3"/>
      <c r="F483" s="149"/>
      <c r="G483" s="149"/>
      <c r="P483" s="4"/>
      <c r="V483" s="5"/>
      <c r="W483" s="5"/>
      <c r="X483" s="5"/>
      <c r="Y483" s="5"/>
    </row>
    <row r="484" spans="1:25" ht="15.75" customHeight="1" x14ac:dyDescent="0.25">
      <c r="A484" s="3"/>
      <c r="B484" s="3"/>
      <c r="C484" s="3"/>
      <c r="D484" s="3"/>
      <c r="E484" s="3"/>
      <c r="F484" s="149"/>
      <c r="G484" s="149"/>
      <c r="P484" s="4"/>
      <c r="V484" s="5"/>
      <c r="W484" s="5"/>
      <c r="X484" s="5"/>
      <c r="Y484" s="5"/>
    </row>
    <row r="485" spans="1:25" ht="15.75" customHeight="1" x14ac:dyDescent="0.25">
      <c r="A485" s="3"/>
      <c r="B485" s="3"/>
      <c r="C485" s="3"/>
      <c r="D485" s="3"/>
      <c r="E485" s="3"/>
      <c r="F485" s="149"/>
      <c r="G485" s="149"/>
      <c r="P485" s="4"/>
      <c r="V485" s="5"/>
      <c r="W485" s="5"/>
      <c r="X485" s="5"/>
      <c r="Y485" s="5"/>
    </row>
    <row r="486" spans="1:25" ht="15.75" customHeight="1" x14ac:dyDescent="0.25">
      <c r="A486" s="3"/>
      <c r="B486" s="3"/>
      <c r="C486" s="3"/>
      <c r="D486" s="3"/>
      <c r="E486" s="3"/>
      <c r="F486" s="149"/>
      <c r="G486" s="149"/>
      <c r="P486" s="4"/>
      <c r="V486" s="5"/>
      <c r="W486" s="5"/>
      <c r="X486" s="5"/>
      <c r="Y486" s="5"/>
    </row>
    <row r="487" spans="1:25" ht="15.75" customHeight="1" x14ac:dyDescent="0.25">
      <c r="A487" s="3"/>
      <c r="B487" s="3"/>
      <c r="C487" s="3"/>
      <c r="D487" s="3"/>
      <c r="E487" s="3"/>
      <c r="F487" s="149"/>
      <c r="G487" s="149"/>
      <c r="P487" s="4"/>
      <c r="V487" s="5"/>
      <c r="W487" s="5"/>
      <c r="X487" s="5"/>
      <c r="Y487" s="5"/>
    </row>
    <row r="488" spans="1:25" ht="15.75" customHeight="1" x14ac:dyDescent="0.25">
      <c r="A488" s="3"/>
      <c r="B488" s="3"/>
      <c r="C488" s="3"/>
      <c r="D488" s="3"/>
      <c r="E488" s="3"/>
      <c r="F488" s="149"/>
      <c r="G488" s="149"/>
      <c r="P488" s="4"/>
      <c r="V488" s="5"/>
      <c r="W488" s="5"/>
      <c r="X488" s="5"/>
      <c r="Y488" s="5"/>
    </row>
    <row r="489" spans="1:25" ht="15.75" customHeight="1" x14ac:dyDescent="0.25">
      <c r="A489" s="3"/>
      <c r="B489" s="3"/>
      <c r="C489" s="3"/>
      <c r="D489" s="3"/>
      <c r="E489" s="3"/>
      <c r="F489" s="149"/>
      <c r="G489" s="149"/>
      <c r="P489" s="4"/>
      <c r="V489" s="5"/>
      <c r="W489" s="5"/>
      <c r="X489" s="5"/>
      <c r="Y489" s="5"/>
    </row>
    <row r="490" spans="1:25" ht="15.75" customHeight="1" x14ac:dyDescent="0.25">
      <c r="A490" s="3"/>
      <c r="B490" s="3"/>
      <c r="C490" s="3"/>
      <c r="D490" s="3"/>
      <c r="E490" s="3"/>
      <c r="F490" s="149"/>
      <c r="G490" s="149"/>
      <c r="P490" s="4"/>
      <c r="V490" s="5"/>
      <c r="W490" s="5"/>
      <c r="X490" s="5"/>
      <c r="Y490" s="5"/>
    </row>
    <row r="491" spans="1:25" ht="15.75" customHeight="1" x14ac:dyDescent="0.25">
      <c r="A491" s="3"/>
      <c r="B491" s="3"/>
      <c r="C491" s="3"/>
      <c r="D491" s="3"/>
      <c r="E491" s="3"/>
      <c r="F491" s="149"/>
      <c r="G491" s="149"/>
      <c r="P491" s="4"/>
      <c r="V491" s="5"/>
      <c r="W491" s="5"/>
      <c r="X491" s="5"/>
      <c r="Y491" s="5"/>
    </row>
    <row r="492" spans="1:25" ht="15.75" customHeight="1" x14ac:dyDescent="0.25">
      <c r="A492" s="3"/>
      <c r="B492" s="3"/>
      <c r="C492" s="3"/>
      <c r="D492" s="3"/>
      <c r="E492" s="3"/>
      <c r="F492" s="149"/>
      <c r="G492" s="149"/>
      <c r="P492" s="4"/>
      <c r="V492" s="5"/>
      <c r="W492" s="5"/>
      <c r="X492" s="5"/>
      <c r="Y492" s="5"/>
    </row>
    <row r="493" spans="1:25" ht="15.75" customHeight="1" x14ac:dyDescent="0.25">
      <c r="A493" s="3"/>
      <c r="B493" s="3"/>
      <c r="C493" s="3"/>
      <c r="D493" s="3"/>
      <c r="E493" s="3"/>
      <c r="F493" s="149"/>
      <c r="G493" s="149"/>
      <c r="P493" s="4"/>
      <c r="V493" s="5"/>
      <c r="W493" s="5"/>
      <c r="X493" s="5"/>
      <c r="Y493" s="5"/>
    </row>
    <row r="494" spans="1:25" ht="15.75" customHeight="1" x14ac:dyDescent="0.25">
      <c r="A494" s="3"/>
      <c r="B494" s="3"/>
      <c r="C494" s="3"/>
      <c r="D494" s="3"/>
      <c r="E494" s="3"/>
      <c r="F494" s="149"/>
      <c r="G494" s="149"/>
      <c r="P494" s="4"/>
      <c r="V494" s="5"/>
      <c r="W494" s="5"/>
      <c r="X494" s="5"/>
      <c r="Y494" s="5"/>
    </row>
    <row r="495" spans="1:25" ht="15.75" customHeight="1" x14ac:dyDescent="0.25">
      <c r="A495" s="3"/>
      <c r="B495" s="3"/>
      <c r="C495" s="3"/>
      <c r="D495" s="3"/>
      <c r="E495" s="3"/>
      <c r="F495" s="149"/>
      <c r="G495" s="149"/>
      <c r="P495" s="4"/>
      <c r="V495" s="5"/>
      <c r="W495" s="5"/>
      <c r="X495" s="5"/>
      <c r="Y495" s="5"/>
    </row>
    <row r="496" spans="1:25" ht="15.75" customHeight="1" x14ac:dyDescent="0.25">
      <c r="A496" s="3"/>
      <c r="B496" s="3"/>
      <c r="C496" s="3"/>
      <c r="D496" s="3"/>
      <c r="E496" s="3"/>
      <c r="F496" s="149"/>
      <c r="G496" s="149"/>
      <c r="P496" s="4"/>
      <c r="V496" s="5"/>
      <c r="W496" s="5"/>
      <c r="X496" s="5"/>
      <c r="Y496" s="5"/>
    </row>
    <row r="497" spans="1:25" ht="15.75" customHeight="1" x14ac:dyDescent="0.25">
      <c r="A497" s="3"/>
      <c r="B497" s="3"/>
      <c r="C497" s="3"/>
      <c r="D497" s="3"/>
      <c r="E497" s="3"/>
      <c r="F497" s="149"/>
      <c r="G497" s="149"/>
      <c r="P497" s="4"/>
      <c r="V497" s="5"/>
      <c r="W497" s="5"/>
      <c r="X497" s="5"/>
      <c r="Y497" s="5"/>
    </row>
    <row r="498" spans="1:25" ht="15.75" customHeight="1" x14ac:dyDescent="0.25">
      <c r="A498" s="3"/>
      <c r="B498" s="3"/>
      <c r="C498" s="3"/>
      <c r="D498" s="3"/>
      <c r="E498" s="3"/>
      <c r="F498" s="149"/>
      <c r="G498" s="149"/>
      <c r="P498" s="4"/>
      <c r="V498" s="5"/>
      <c r="W498" s="5"/>
      <c r="X498" s="5"/>
      <c r="Y498" s="5"/>
    </row>
    <row r="499" spans="1:25" ht="15.75" customHeight="1" x14ac:dyDescent="0.25">
      <c r="A499" s="3"/>
      <c r="B499" s="3"/>
      <c r="C499" s="3"/>
      <c r="D499" s="3"/>
      <c r="E499" s="3"/>
      <c r="F499" s="149"/>
      <c r="G499" s="149"/>
      <c r="P499" s="4"/>
      <c r="V499" s="5"/>
      <c r="W499" s="5"/>
      <c r="X499" s="5"/>
      <c r="Y499" s="5"/>
    </row>
    <row r="500" spans="1:25" ht="15.75" customHeight="1" x14ac:dyDescent="0.25">
      <c r="A500" s="3"/>
      <c r="B500" s="3"/>
      <c r="C500" s="3"/>
      <c r="D500" s="3"/>
      <c r="E500" s="3"/>
      <c r="F500" s="149"/>
      <c r="G500" s="149"/>
      <c r="P500" s="4"/>
      <c r="V500" s="5"/>
      <c r="W500" s="5"/>
      <c r="X500" s="5"/>
      <c r="Y500" s="5"/>
    </row>
    <row r="501" spans="1:25" ht="15.75" customHeight="1" x14ac:dyDescent="0.25">
      <c r="A501" s="3"/>
      <c r="B501" s="3"/>
      <c r="C501" s="3"/>
      <c r="D501" s="3"/>
      <c r="E501" s="3"/>
      <c r="F501" s="149"/>
      <c r="G501" s="149"/>
      <c r="P501" s="4"/>
      <c r="V501" s="5"/>
      <c r="W501" s="5"/>
      <c r="X501" s="5"/>
      <c r="Y501" s="5"/>
    </row>
    <row r="502" spans="1:25" ht="15.75" customHeight="1" x14ac:dyDescent="0.25">
      <c r="A502" s="3"/>
      <c r="B502" s="3"/>
      <c r="C502" s="3"/>
      <c r="D502" s="3"/>
      <c r="E502" s="3"/>
      <c r="F502" s="149"/>
      <c r="G502" s="149"/>
      <c r="P502" s="4"/>
      <c r="V502" s="5"/>
      <c r="W502" s="5"/>
      <c r="X502" s="5"/>
      <c r="Y502" s="5"/>
    </row>
    <row r="503" spans="1:25" ht="15.75" customHeight="1" x14ac:dyDescent="0.25">
      <c r="A503" s="3"/>
      <c r="B503" s="3"/>
      <c r="C503" s="3"/>
      <c r="D503" s="3"/>
      <c r="E503" s="3"/>
      <c r="F503" s="149"/>
      <c r="G503" s="149"/>
      <c r="P503" s="4"/>
      <c r="V503" s="5"/>
      <c r="W503" s="5"/>
      <c r="X503" s="5"/>
      <c r="Y503" s="5"/>
    </row>
    <row r="504" spans="1:25" ht="15.75" customHeight="1" x14ac:dyDescent="0.25">
      <c r="A504" s="3"/>
      <c r="B504" s="3"/>
      <c r="C504" s="3"/>
      <c r="D504" s="3"/>
      <c r="E504" s="3"/>
      <c r="F504" s="149"/>
      <c r="G504" s="149"/>
      <c r="P504" s="4"/>
      <c r="V504" s="5"/>
      <c r="W504" s="5"/>
      <c r="X504" s="5"/>
      <c r="Y504" s="5"/>
    </row>
    <row r="505" spans="1:25" ht="15.75" customHeight="1" x14ac:dyDescent="0.25">
      <c r="A505" s="3"/>
      <c r="B505" s="3"/>
      <c r="C505" s="3"/>
      <c r="D505" s="3"/>
      <c r="E505" s="3"/>
      <c r="F505" s="149"/>
      <c r="G505" s="149"/>
      <c r="P505" s="4"/>
      <c r="V505" s="5"/>
      <c r="W505" s="5"/>
      <c r="X505" s="5"/>
      <c r="Y505" s="5"/>
    </row>
    <row r="506" spans="1:25" ht="15.75" customHeight="1" x14ac:dyDescent="0.25">
      <c r="A506" s="3"/>
      <c r="B506" s="3"/>
      <c r="C506" s="3"/>
      <c r="D506" s="3"/>
      <c r="E506" s="3"/>
      <c r="F506" s="149"/>
      <c r="G506" s="149"/>
      <c r="P506" s="4"/>
      <c r="V506" s="5"/>
      <c r="W506" s="5"/>
      <c r="X506" s="5"/>
      <c r="Y506" s="5"/>
    </row>
    <row r="507" spans="1:25" ht="15.75" customHeight="1" x14ac:dyDescent="0.25">
      <c r="A507" s="3"/>
      <c r="B507" s="3"/>
      <c r="C507" s="3"/>
      <c r="D507" s="3"/>
      <c r="E507" s="3"/>
      <c r="F507" s="149"/>
      <c r="G507" s="149"/>
      <c r="P507" s="4"/>
      <c r="V507" s="5"/>
      <c r="W507" s="5"/>
      <c r="X507" s="5"/>
      <c r="Y507" s="5"/>
    </row>
    <row r="508" spans="1:25" ht="15.75" customHeight="1" x14ac:dyDescent="0.25">
      <c r="A508" s="3"/>
      <c r="B508" s="3"/>
      <c r="C508" s="3"/>
      <c r="D508" s="3"/>
      <c r="E508" s="3"/>
      <c r="F508" s="149"/>
      <c r="G508" s="149"/>
      <c r="P508" s="4"/>
      <c r="V508" s="5"/>
      <c r="W508" s="5"/>
      <c r="X508" s="5"/>
      <c r="Y508" s="5"/>
    </row>
    <row r="509" spans="1:25" ht="15.75" customHeight="1" x14ac:dyDescent="0.25">
      <c r="A509" s="3"/>
      <c r="B509" s="3"/>
      <c r="C509" s="3"/>
      <c r="D509" s="3"/>
      <c r="E509" s="3"/>
      <c r="F509" s="149"/>
      <c r="G509" s="149"/>
      <c r="P509" s="4"/>
      <c r="V509" s="5"/>
      <c r="W509" s="5"/>
      <c r="X509" s="5"/>
      <c r="Y509" s="5"/>
    </row>
    <row r="510" spans="1:25" ht="15.75" customHeight="1" x14ac:dyDescent="0.25">
      <c r="A510" s="3"/>
      <c r="B510" s="3"/>
      <c r="C510" s="3"/>
      <c r="D510" s="3"/>
      <c r="E510" s="3"/>
      <c r="F510" s="149"/>
      <c r="G510" s="149"/>
      <c r="P510" s="4"/>
      <c r="V510" s="5"/>
      <c r="W510" s="5"/>
      <c r="X510" s="5"/>
      <c r="Y510" s="5"/>
    </row>
    <row r="511" spans="1:25" ht="15.75" customHeight="1" x14ac:dyDescent="0.25">
      <c r="A511" s="3"/>
      <c r="B511" s="3"/>
      <c r="C511" s="3"/>
      <c r="D511" s="3"/>
      <c r="E511" s="3"/>
      <c r="F511" s="149"/>
      <c r="G511" s="149"/>
      <c r="P511" s="4"/>
      <c r="V511" s="5"/>
      <c r="W511" s="5"/>
      <c r="X511" s="5"/>
      <c r="Y511" s="5"/>
    </row>
    <row r="512" spans="1:25" ht="15.75" customHeight="1" x14ac:dyDescent="0.25">
      <c r="A512" s="3"/>
      <c r="B512" s="3"/>
      <c r="C512" s="3"/>
      <c r="D512" s="3"/>
      <c r="E512" s="3"/>
      <c r="F512" s="149"/>
      <c r="G512" s="149"/>
      <c r="P512" s="4"/>
      <c r="V512" s="5"/>
      <c r="W512" s="5"/>
      <c r="X512" s="5"/>
      <c r="Y512" s="5"/>
    </row>
    <row r="513" spans="1:25" ht="15.75" customHeight="1" x14ac:dyDescent="0.25">
      <c r="A513" s="3"/>
      <c r="B513" s="3"/>
      <c r="C513" s="3"/>
      <c r="D513" s="3"/>
      <c r="E513" s="3"/>
      <c r="F513" s="149"/>
      <c r="G513" s="149"/>
      <c r="P513" s="4"/>
      <c r="V513" s="5"/>
      <c r="W513" s="5"/>
      <c r="X513" s="5"/>
      <c r="Y513" s="5"/>
    </row>
    <row r="514" spans="1:25" ht="15.75" customHeight="1" x14ac:dyDescent="0.25">
      <c r="A514" s="3"/>
      <c r="B514" s="3"/>
      <c r="C514" s="3"/>
      <c r="D514" s="3"/>
      <c r="E514" s="3"/>
      <c r="F514" s="149"/>
      <c r="G514" s="149"/>
      <c r="P514" s="4"/>
      <c r="V514" s="5"/>
      <c r="W514" s="5"/>
      <c r="X514" s="5"/>
      <c r="Y514" s="5"/>
    </row>
    <row r="515" spans="1:25" ht="15.75" customHeight="1" x14ac:dyDescent="0.25">
      <c r="A515" s="3"/>
      <c r="B515" s="3"/>
      <c r="C515" s="3"/>
      <c r="D515" s="3"/>
      <c r="E515" s="3"/>
      <c r="F515" s="149"/>
      <c r="G515" s="149"/>
      <c r="P515" s="4"/>
      <c r="V515" s="5"/>
      <c r="W515" s="5"/>
      <c r="X515" s="5"/>
      <c r="Y515" s="5"/>
    </row>
    <row r="516" spans="1:25" ht="15.75" customHeight="1" x14ac:dyDescent="0.25">
      <c r="A516" s="3"/>
      <c r="B516" s="3"/>
      <c r="C516" s="3"/>
      <c r="D516" s="3"/>
      <c r="E516" s="3"/>
      <c r="F516" s="149"/>
      <c r="G516" s="149"/>
      <c r="P516" s="4"/>
      <c r="V516" s="5"/>
      <c r="W516" s="5"/>
      <c r="X516" s="5"/>
      <c r="Y516" s="5"/>
    </row>
    <row r="517" spans="1:25" ht="15.75" customHeight="1" x14ac:dyDescent="0.25">
      <c r="A517" s="3"/>
      <c r="B517" s="3"/>
      <c r="C517" s="3"/>
      <c r="D517" s="3"/>
      <c r="E517" s="3"/>
      <c r="F517" s="149"/>
      <c r="G517" s="149"/>
      <c r="P517" s="4"/>
      <c r="V517" s="5"/>
      <c r="W517" s="5"/>
      <c r="X517" s="5"/>
      <c r="Y517" s="5"/>
    </row>
    <row r="518" spans="1:25" ht="15.75" customHeight="1" x14ac:dyDescent="0.25">
      <c r="A518" s="3"/>
      <c r="B518" s="3"/>
      <c r="C518" s="3"/>
      <c r="D518" s="3"/>
      <c r="E518" s="3"/>
      <c r="F518" s="149"/>
      <c r="G518" s="149"/>
      <c r="P518" s="4"/>
      <c r="V518" s="5"/>
      <c r="W518" s="5"/>
      <c r="X518" s="5"/>
      <c r="Y518" s="5"/>
    </row>
    <row r="519" spans="1:25" ht="15.75" customHeight="1" x14ac:dyDescent="0.25">
      <c r="A519" s="3"/>
      <c r="B519" s="3"/>
      <c r="C519" s="3"/>
      <c r="D519" s="3"/>
      <c r="E519" s="3"/>
      <c r="F519" s="149"/>
      <c r="G519" s="149"/>
      <c r="P519" s="4"/>
      <c r="V519" s="5"/>
      <c r="W519" s="5"/>
      <c r="X519" s="5"/>
      <c r="Y519" s="5"/>
    </row>
    <row r="520" spans="1:25" ht="15.75" customHeight="1" x14ac:dyDescent="0.25">
      <c r="A520" s="3"/>
      <c r="B520" s="3"/>
      <c r="C520" s="3"/>
      <c r="D520" s="3"/>
      <c r="E520" s="3"/>
      <c r="F520" s="149"/>
      <c r="G520" s="149"/>
      <c r="P520" s="4"/>
      <c r="V520" s="5"/>
      <c r="W520" s="5"/>
      <c r="X520" s="5"/>
      <c r="Y520" s="5"/>
    </row>
    <row r="521" spans="1:25" ht="15.75" customHeight="1" x14ac:dyDescent="0.25">
      <c r="A521" s="3"/>
      <c r="B521" s="3"/>
      <c r="C521" s="3"/>
      <c r="D521" s="3"/>
      <c r="E521" s="3"/>
      <c r="F521" s="149"/>
      <c r="G521" s="149"/>
      <c r="P521" s="4"/>
      <c r="V521" s="5"/>
      <c r="W521" s="5"/>
      <c r="X521" s="5"/>
      <c r="Y521" s="5"/>
    </row>
    <row r="522" spans="1:25" ht="15.75" customHeight="1" x14ac:dyDescent="0.25">
      <c r="A522" s="3"/>
      <c r="B522" s="3"/>
      <c r="C522" s="3"/>
      <c r="D522" s="3"/>
      <c r="E522" s="3"/>
      <c r="F522" s="149"/>
      <c r="G522" s="149"/>
      <c r="P522" s="4"/>
      <c r="V522" s="5"/>
      <c r="W522" s="5"/>
      <c r="X522" s="5"/>
      <c r="Y522" s="5"/>
    </row>
    <row r="523" spans="1:25" ht="15.75" customHeight="1" x14ac:dyDescent="0.25">
      <c r="A523" s="3"/>
      <c r="B523" s="3"/>
      <c r="C523" s="3"/>
      <c r="D523" s="3"/>
      <c r="E523" s="3"/>
      <c r="F523" s="149"/>
      <c r="G523" s="149"/>
      <c r="P523" s="4"/>
      <c r="V523" s="5"/>
      <c r="W523" s="5"/>
      <c r="X523" s="5"/>
      <c r="Y523" s="5"/>
    </row>
    <row r="524" spans="1:25" ht="15.75" customHeight="1" x14ac:dyDescent="0.25">
      <c r="A524" s="3"/>
      <c r="B524" s="3"/>
      <c r="C524" s="3"/>
      <c r="D524" s="3"/>
      <c r="E524" s="3"/>
      <c r="F524" s="149"/>
      <c r="G524" s="149"/>
      <c r="P524" s="4"/>
      <c r="V524" s="5"/>
      <c r="W524" s="5"/>
      <c r="X524" s="5"/>
      <c r="Y524" s="5"/>
    </row>
    <row r="525" spans="1:25" ht="15.75" customHeight="1" x14ac:dyDescent="0.25">
      <c r="A525" s="3"/>
      <c r="B525" s="3"/>
      <c r="C525" s="3"/>
      <c r="D525" s="3"/>
      <c r="E525" s="3"/>
      <c r="F525" s="149"/>
      <c r="G525" s="149"/>
      <c r="P525" s="4"/>
      <c r="V525" s="5"/>
      <c r="W525" s="5"/>
      <c r="X525" s="5"/>
      <c r="Y525" s="5"/>
    </row>
    <row r="526" spans="1:25" ht="15.75" customHeight="1" x14ac:dyDescent="0.25">
      <c r="A526" s="3"/>
      <c r="B526" s="3"/>
      <c r="C526" s="3"/>
      <c r="D526" s="3"/>
      <c r="E526" s="3"/>
      <c r="F526" s="149"/>
      <c r="G526" s="149"/>
      <c r="P526" s="4"/>
      <c r="V526" s="5"/>
      <c r="W526" s="5"/>
      <c r="X526" s="5"/>
      <c r="Y526" s="5"/>
    </row>
    <row r="527" spans="1:25" ht="15.75" customHeight="1" x14ac:dyDescent="0.25">
      <c r="A527" s="3"/>
      <c r="B527" s="3"/>
      <c r="C527" s="3"/>
      <c r="D527" s="3"/>
      <c r="E527" s="3"/>
      <c r="F527" s="149"/>
      <c r="G527" s="149"/>
      <c r="P527" s="4"/>
      <c r="V527" s="5"/>
      <c r="W527" s="5"/>
      <c r="X527" s="5"/>
      <c r="Y527" s="5"/>
    </row>
    <row r="528" spans="1:25" ht="15.75" customHeight="1" x14ac:dyDescent="0.25">
      <c r="A528" s="3"/>
      <c r="B528" s="3"/>
      <c r="C528" s="3"/>
      <c r="D528" s="3"/>
      <c r="E528" s="3"/>
      <c r="F528" s="149"/>
      <c r="G528" s="149"/>
      <c r="P528" s="4"/>
      <c r="V528" s="5"/>
      <c r="W528" s="5"/>
      <c r="X528" s="5"/>
      <c r="Y528" s="5"/>
    </row>
    <row r="529" spans="1:25" ht="15.75" customHeight="1" x14ac:dyDescent="0.25">
      <c r="A529" s="3"/>
      <c r="B529" s="3"/>
      <c r="C529" s="3"/>
      <c r="D529" s="3"/>
      <c r="E529" s="3"/>
      <c r="F529" s="149"/>
      <c r="G529" s="149"/>
      <c r="P529" s="4"/>
      <c r="V529" s="5"/>
      <c r="W529" s="5"/>
      <c r="X529" s="5"/>
      <c r="Y529" s="5"/>
    </row>
    <row r="530" spans="1:25" ht="15.75" customHeight="1" x14ac:dyDescent="0.25">
      <c r="A530" s="3"/>
      <c r="B530" s="3"/>
      <c r="C530" s="3"/>
      <c r="D530" s="3"/>
      <c r="E530" s="3"/>
      <c r="F530" s="149"/>
      <c r="G530" s="149"/>
      <c r="P530" s="4"/>
      <c r="V530" s="5"/>
      <c r="W530" s="5"/>
      <c r="X530" s="5"/>
      <c r="Y530" s="5"/>
    </row>
    <row r="531" spans="1:25" ht="15.75" customHeight="1" x14ac:dyDescent="0.25">
      <c r="A531" s="3"/>
      <c r="B531" s="3"/>
      <c r="C531" s="3"/>
      <c r="D531" s="3"/>
      <c r="E531" s="3"/>
      <c r="F531" s="149"/>
      <c r="G531" s="149"/>
      <c r="P531" s="4"/>
      <c r="V531" s="5"/>
      <c r="W531" s="5"/>
      <c r="X531" s="5"/>
      <c r="Y531" s="5"/>
    </row>
    <row r="532" spans="1:25" ht="15.75" customHeight="1" x14ac:dyDescent="0.25">
      <c r="A532" s="3"/>
      <c r="B532" s="3"/>
      <c r="C532" s="3"/>
      <c r="D532" s="3"/>
      <c r="E532" s="3"/>
      <c r="F532" s="149"/>
      <c r="G532" s="149"/>
      <c r="P532" s="4"/>
      <c r="V532" s="5"/>
      <c r="W532" s="5"/>
      <c r="X532" s="5"/>
      <c r="Y532" s="5"/>
    </row>
    <row r="533" spans="1:25" ht="15.75" customHeight="1" x14ac:dyDescent="0.25">
      <c r="A533" s="3"/>
      <c r="B533" s="3"/>
      <c r="C533" s="3"/>
      <c r="D533" s="3"/>
      <c r="E533" s="3"/>
      <c r="F533" s="149"/>
      <c r="G533" s="149"/>
      <c r="P533" s="4"/>
      <c r="V533" s="5"/>
      <c r="W533" s="5"/>
      <c r="X533" s="5"/>
      <c r="Y533" s="5"/>
    </row>
    <row r="534" spans="1:25" ht="15.75" customHeight="1" x14ac:dyDescent="0.25">
      <c r="A534" s="3"/>
      <c r="B534" s="3"/>
      <c r="C534" s="3"/>
      <c r="D534" s="3"/>
      <c r="E534" s="3"/>
      <c r="F534" s="149"/>
      <c r="G534" s="149"/>
      <c r="P534" s="4"/>
      <c r="V534" s="5"/>
      <c r="W534" s="5"/>
      <c r="X534" s="5"/>
      <c r="Y534" s="5"/>
    </row>
    <row r="535" spans="1:25" ht="15.75" customHeight="1" x14ac:dyDescent="0.25">
      <c r="A535" s="3"/>
      <c r="B535" s="3"/>
      <c r="C535" s="3"/>
      <c r="D535" s="3"/>
      <c r="E535" s="3"/>
      <c r="F535" s="149"/>
      <c r="G535" s="149"/>
      <c r="P535" s="4"/>
      <c r="V535" s="5"/>
      <c r="W535" s="5"/>
      <c r="X535" s="5"/>
      <c r="Y535" s="5"/>
    </row>
    <row r="536" spans="1:25" ht="15.75" customHeight="1" x14ac:dyDescent="0.25">
      <c r="A536" s="3"/>
      <c r="B536" s="3"/>
      <c r="C536" s="3"/>
      <c r="D536" s="3"/>
      <c r="E536" s="3"/>
      <c r="F536" s="149"/>
      <c r="G536" s="149"/>
      <c r="P536" s="4"/>
      <c r="V536" s="5"/>
      <c r="W536" s="5"/>
      <c r="X536" s="5"/>
      <c r="Y536" s="5"/>
    </row>
    <row r="537" spans="1:25" ht="15.75" customHeight="1" x14ac:dyDescent="0.25">
      <c r="A537" s="3"/>
      <c r="B537" s="3"/>
      <c r="C537" s="3"/>
      <c r="D537" s="3"/>
      <c r="E537" s="3"/>
      <c r="F537" s="149"/>
      <c r="G537" s="149"/>
      <c r="P537" s="4"/>
      <c r="V537" s="5"/>
      <c r="W537" s="5"/>
      <c r="X537" s="5"/>
      <c r="Y537" s="5"/>
    </row>
    <row r="538" spans="1:25" ht="15.75" customHeight="1" x14ac:dyDescent="0.25">
      <c r="A538" s="3"/>
      <c r="B538" s="3"/>
      <c r="C538" s="3"/>
      <c r="D538" s="3"/>
      <c r="E538" s="3"/>
      <c r="F538" s="149"/>
      <c r="G538" s="149"/>
      <c r="P538" s="4"/>
      <c r="V538" s="5"/>
      <c r="W538" s="5"/>
      <c r="X538" s="5"/>
      <c r="Y538" s="5"/>
    </row>
    <row r="539" spans="1:25" ht="15.75" customHeight="1" x14ac:dyDescent="0.25">
      <c r="A539" s="3"/>
      <c r="B539" s="3"/>
      <c r="C539" s="3"/>
      <c r="D539" s="3"/>
      <c r="E539" s="3"/>
      <c r="F539" s="149"/>
      <c r="G539" s="149"/>
      <c r="P539" s="4"/>
      <c r="V539" s="5"/>
      <c r="W539" s="5"/>
      <c r="X539" s="5"/>
      <c r="Y539" s="5"/>
    </row>
    <row r="540" spans="1:25" ht="15.75" customHeight="1" x14ac:dyDescent="0.25">
      <c r="A540" s="3"/>
      <c r="B540" s="3"/>
      <c r="C540" s="3"/>
      <c r="D540" s="3"/>
      <c r="E540" s="3"/>
      <c r="F540" s="149"/>
      <c r="G540" s="149"/>
      <c r="P540" s="4"/>
      <c r="V540" s="5"/>
      <c r="W540" s="5"/>
      <c r="X540" s="5"/>
      <c r="Y540" s="5"/>
    </row>
    <row r="541" spans="1:25" ht="15.75" customHeight="1" x14ac:dyDescent="0.25">
      <c r="A541" s="3"/>
      <c r="B541" s="3"/>
      <c r="C541" s="3"/>
      <c r="D541" s="3"/>
      <c r="E541" s="3"/>
      <c r="F541" s="149"/>
      <c r="G541" s="149"/>
      <c r="P541" s="4"/>
      <c r="V541" s="5"/>
      <c r="W541" s="5"/>
      <c r="X541" s="5"/>
      <c r="Y541" s="5"/>
    </row>
    <row r="542" spans="1:25" ht="15.75" customHeight="1" x14ac:dyDescent="0.25">
      <c r="A542" s="3"/>
      <c r="B542" s="3"/>
      <c r="C542" s="3"/>
      <c r="D542" s="3"/>
      <c r="E542" s="3"/>
      <c r="F542" s="149"/>
      <c r="G542" s="149"/>
      <c r="P542" s="4"/>
      <c r="V542" s="5"/>
      <c r="W542" s="5"/>
      <c r="X542" s="5"/>
      <c r="Y542" s="5"/>
    </row>
    <row r="543" spans="1:25" ht="15.75" customHeight="1" x14ac:dyDescent="0.25">
      <c r="A543" s="3"/>
      <c r="B543" s="3"/>
      <c r="C543" s="3"/>
      <c r="D543" s="3"/>
      <c r="E543" s="3"/>
      <c r="F543" s="149"/>
      <c r="G543" s="149"/>
      <c r="P543" s="4"/>
      <c r="V543" s="5"/>
      <c r="W543" s="5"/>
      <c r="X543" s="5"/>
      <c r="Y543" s="5"/>
    </row>
    <row r="544" spans="1:25" ht="15.75" customHeight="1" x14ac:dyDescent="0.25">
      <c r="A544" s="3"/>
      <c r="B544" s="3"/>
      <c r="C544" s="3"/>
      <c r="D544" s="3"/>
      <c r="E544" s="3"/>
      <c r="F544" s="149"/>
      <c r="G544" s="149"/>
      <c r="P544" s="4"/>
      <c r="V544" s="5"/>
      <c r="W544" s="5"/>
      <c r="X544" s="5"/>
      <c r="Y544" s="5"/>
    </row>
    <row r="545" spans="1:25" ht="15.75" customHeight="1" x14ac:dyDescent="0.25">
      <c r="A545" s="3"/>
      <c r="B545" s="3"/>
      <c r="C545" s="3"/>
      <c r="D545" s="3"/>
      <c r="E545" s="3"/>
      <c r="F545" s="149"/>
      <c r="G545" s="149"/>
      <c r="P545" s="4"/>
      <c r="V545" s="5"/>
      <c r="W545" s="5"/>
      <c r="X545" s="5"/>
      <c r="Y545" s="5"/>
    </row>
    <row r="546" spans="1:25" ht="15.75" customHeight="1" x14ac:dyDescent="0.25">
      <c r="A546" s="3"/>
      <c r="B546" s="3"/>
      <c r="C546" s="3"/>
      <c r="D546" s="3"/>
      <c r="E546" s="3"/>
      <c r="F546" s="149"/>
      <c r="G546" s="149"/>
      <c r="P546" s="4"/>
      <c r="V546" s="5"/>
      <c r="W546" s="5"/>
      <c r="X546" s="5"/>
      <c r="Y546" s="5"/>
    </row>
    <row r="547" spans="1:25" ht="15.75" customHeight="1" x14ac:dyDescent="0.25">
      <c r="A547" s="3"/>
      <c r="B547" s="3"/>
      <c r="C547" s="3"/>
      <c r="D547" s="3"/>
      <c r="E547" s="3"/>
      <c r="F547" s="149"/>
      <c r="G547" s="149"/>
      <c r="P547" s="4"/>
      <c r="V547" s="5"/>
      <c r="W547" s="5"/>
      <c r="X547" s="5"/>
      <c r="Y547" s="5"/>
    </row>
    <row r="548" spans="1:25" ht="15.75" customHeight="1" x14ac:dyDescent="0.25">
      <c r="A548" s="3"/>
      <c r="B548" s="3"/>
      <c r="C548" s="3"/>
      <c r="D548" s="3"/>
      <c r="E548" s="3"/>
      <c r="F548" s="149"/>
      <c r="G548" s="149"/>
      <c r="P548" s="4"/>
      <c r="V548" s="5"/>
      <c r="W548" s="5"/>
      <c r="X548" s="5"/>
      <c r="Y548" s="5"/>
    </row>
    <row r="549" spans="1:25" ht="15.75" customHeight="1" x14ac:dyDescent="0.25">
      <c r="A549" s="3"/>
      <c r="B549" s="3"/>
      <c r="C549" s="3"/>
      <c r="D549" s="3"/>
      <c r="E549" s="3"/>
      <c r="F549" s="149"/>
      <c r="G549" s="149"/>
      <c r="P549" s="4"/>
      <c r="V549" s="5"/>
      <c r="W549" s="5"/>
      <c r="X549" s="5"/>
      <c r="Y549" s="5"/>
    </row>
    <row r="550" spans="1:25" ht="15.75" customHeight="1" x14ac:dyDescent="0.25">
      <c r="A550" s="3"/>
      <c r="B550" s="3"/>
      <c r="C550" s="3"/>
      <c r="D550" s="3"/>
      <c r="E550" s="3"/>
      <c r="F550" s="149"/>
      <c r="G550" s="149"/>
      <c r="P550" s="4"/>
      <c r="V550" s="5"/>
      <c r="W550" s="5"/>
      <c r="X550" s="5"/>
      <c r="Y550" s="5"/>
    </row>
    <row r="551" spans="1:25" ht="15.75" customHeight="1" x14ac:dyDescent="0.25">
      <c r="A551" s="3"/>
      <c r="B551" s="3"/>
      <c r="C551" s="3"/>
      <c r="D551" s="3"/>
      <c r="E551" s="3"/>
      <c r="F551" s="149"/>
      <c r="G551" s="149"/>
      <c r="P551" s="4"/>
      <c r="V551" s="5"/>
      <c r="W551" s="5"/>
      <c r="X551" s="5"/>
      <c r="Y551" s="5"/>
    </row>
    <row r="552" spans="1:25" ht="15.75" customHeight="1" x14ac:dyDescent="0.25">
      <c r="A552" s="3"/>
      <c r="B552" s="3"/>
      <c r="C552" s="3"/>
      <c r="D552" s="3"/>
      <c r="E552" s="3"/>
      <c r="F552" s="149"/>
      <c r="G552" s="149"/>
      <c r="P552" s="4"/>
      <c r="V552" s="5"/>
      <c r="W552" s="5"/>
      <c r="X552" s="5"/>
      <c r="Y552" s="5"/>
    </row>
    <row r="553" spans="1:25" ht="15.75" customHeight="1" x14ac:dyDescent="0.25">
      <c r="A553" s="3"/>
      <c r="B553" s="3"/>
      <c r="C553" s="3"/>
      <c r="D553" s="3"/>
      <c r="E553" s="3"/>
      <c r="F553" s="149"/>
      <c r="G553" s="149"/>
      <c r="P553" s="4"/>
      <c r="V553" s="5"/>
      <c r="W553" s="5"/>
      <c r="X553" s="5"/>
      <c r="Y553" s="5"/>
    </row>
    <row r="554" spans="1:25" ht="15.75" customHeight="1" x14ac:dyDescent="0.25">
      <c r="A554" s="3"/>
      <c r="B554" s="3"/>
      <c r="C554" s="3"/>
      <c r="D554" s="3"/>
      <c r="E554" s="3"/>
      <c r="F554" s="149"/>
      <c r="G554" s="149"/>
      <c r="P554" s="4"/>
      <c r="V554" s="5"/>
      <c r="W554" s="5"/>
      <c r="X554" s="5"/>
      <c r="Y554" s="5"/>
    </row>
    <row r="555" spans="1:25" ht="15.75" customHeight="1" x14ac:dyDescent="0.25">
      <c r="A555" s="3"/>
      <c r="B555" s="3"/>
      <c r="C555" s="3"/>
      <c r="D555" s="3"/>
      <c r="E555" s="3"/>
      <c r="F555" s="149"/>
      <c r="G555" s="149"/>
      <c r="P555" s="4"/>
      <c r="V555" s="5"/>
      <c r="W555" s="5"/>
      <c r="X555" s="5"/>
      <c r="Y555" s="5"/>
    </row>
    <row r="556" spans="1:25" ht="15.75" customHeight="1" x14ac:dyDescent="0.25">
      <c r="A556" s="3"/>
      <c r="B556" s="3"/>
      <c r="C556" s="3"/>
      <c r="D556" s="3"/>
      <c r="E556" s="3"/>
      <c r="F556" s="149"/>
      <c r="G556" s="149"/>
      <c r="P556" s="4"/>
      <c r="V556" s="5"/>
      <c r="W556" s="5"/>
      <c r="X556" s="5"/>
      <c r="Y556" s="5"/>
    </row>
    <row r="557" spans="1:25" ht="15.75" customHeight="1" x14ac:dyDescent="0.25">
      <c r="A557" s="3"/>
      <c r="B557" s="3"/>
      <c r="C557" s="3"/>
      <c r="D557" s="3"/>
      <c r="E557" s="3"/>
      <c r="F557" s="149"/>
      <c r="G557" s="149"/>
      <c r="P557" s="4"/>
      <c r="V557" s="5"/>
      <c r="W557" s="5"/>
      <c r="X557" s="5"/>
      <c r="Y557" s="5"/>
    </row>
    <row r="558" spans="1:25" ht="15.75" customHeight="1" x14ac:dyDescent="0.25">
      <c r="A558" s="3"/>
      <c r="B558" s="3"/>
      <c r="C558" s="3"/>
      <c r="D558" s="3"/>
      <c r="E558" s="3"/>
      <c r="F558" s="149"/>
      <c r="G558" s="149"/>
      <c r="P558" s="4"/>
      <c r="V558" s="5"/>
      <c r="W558" s="5"/>
      <c r="X558" s="5"/>
      <c r="Y558" s="5"/>
    </row>
    <row r="559" spans="1:25" ht="15.75" customHeight="1" x14ac:dyDescent="0.25">
      <c r="A559" s="3"/>
      <c r="B559" s="3"/>
      <c r="C559" s="3"/>
      <c r="D559" s="3"/>
      <c r="E559" s="3"/>
      <c r="F559" s="149"/>
      <c r="G559" s="149"/>
      <c r="P559" s="4"/>
      <c r="V559" s="5"/>
      <c r="W559" s="5"/>
      <c r="X559" s="5"/>
      <c r="Y559" s="5"/>
    </row>
    <row r="560" spans="1:25" ht="15.75" customHeight="1" x14ac:dyDescent="0.25">
      <c r="A560" s="3"/>
      <c r="B560" s="3"/>
      <c r="C560" s="3"/>
      <c r="D560" s="3"/>
      <c r="E560" s="3"/>
      <c r="F560" s="149"/>
      <c r="G560" s="149"/>
      <c r="P560" s="4"/>
      <c r="V560" s="5"/>
      <c r="W560" s="5"/>
      <c r="X560" s="5"/>
      <c r="Y560" s="5"/>
    </row>
    <row r="561" spans="1:25" ht="15.75" customHeight="1" x14ac:dyDescent="0.25">
      <c r="A561" s="3"/>
      <c r="B561" s="3"/>
      <c r="C561" s="3"/>
      <c r="D561" s="3"/>
      <c r="E561" s="3"/>
      <c r="F561" s="149"/>
      <c r="G561" s="149"/>
      <c r="P561" s="4"/>
      <c r="V561" s="5"/>
      <c r="W561" s="5"/>
      <c r="X561" s="5"/>
      <c r="Y561" s="5"/>
    </row>
    <row r="562" spans="1:25" ht="15.75" customHeight="1" x14ac:dyDescent="0.25">
      <c r="A562" s="3"/>
      <c r="B562" s="3"/>
      <c r="C562" s="3"/>
      <c r="D562" s="3"/>
      <c r="E562" s="3"/>
      <c r="F562" s="149"/>
      <c r="G562" s="149"/>
      <c r="P562" s="4"/>
      <c r="V562" s="5"/>
      <c r="W562" s="5"/>
      <c r="X562" s="5"/>
      <c r="Y562" s="5"/>
    </row>
    <row r="563" spans="1:25" ht="15.75" customHeight="1" x14ac:dyDescent="0.25">
      <c r="A563" s="3"/>
      <c r="B563" s="3"/>
      <c r="C563" s="3"/>
      <c r="D563" s="3"/>
      <c r="E563" s="3"/>
      <c r="F563" s="149"/>
      <c r="G563" s="149"/>
      <c r="P563" s="4"/>
      <c r="V563" s="5"/>
      <c r="W563" s="5"/>
      <c r="X563" s="5"/>
      <c r="Y563" s="5"/>
    </row>
    <row r="564" spans="1:25" ht="15.75" customHeight="1" x14ac:dyDescent="0.25">
      <c r="A564" s="3"/>
      <c r="B564" s="3"/>
      <c r="C564" s="3"/>
      <c r="D564" s="3"/>
      <c r="E564" s="3"/>
      <c r="F564" s="149"/>
      <c r="G564" s="149"/>
      <c r="P564" s="4"/>
      <c r="V564" s="5"/>
      <c r="W564" s="5"/>
      <c r="X564" s="5"/>
      <c r="Y564" s="5"/>
    </row>
    <row r="565" spans="1:25" ht="15.75" customHeight="1" x14ac:dyDescent="0.25">
      <c r="A565" s="3"/>
      <c r="B565" s="3"/>
      <c r="C565" s="3"/>
      <c r="D565" s="3"/>
      <c r="E565" s="3"/>
      <c r="F565" s="149"/>
      <c r="G565" s="149"/>
      <c r="P565" s="4"/>
      <c r="V565" s="5"/>
      <c r="W565" s="5"/>
      <c r="X565" s="5"/>
      <c r="Y565" s="5"/>
    </row>
    <row r="566" spans="1:25" ht="15.75" customHeight="1" x14ac:dyDescent="0.25">
      <c r="A566" s="3"/>
      <c r="B566" s="3"/>
      <c r="C566" s="3"/>
      <c r="D566" s="3"/>
      <c r="E566" s="3"/>
      <c r="F566" s="149"/>
      <c r="G566" s="149"/>
      <c r="P566" s="4"/>
      <c r="V566" s="5"/>
      <c r="W566" s="5"/>
      <c r="X566" s="5"/>
      <c r="Y566" s="5"/>
    </row>
    <row r="567" spans="1:25" ht="15.75" customHeight="1" x14ac:dyDescent="0.25">
      <c r="A567" s="3"/>
      <c r="B567" s="3"/>
      <c r="C567" s="3"/>
      <c r="D567" s="3"/>
      <c r="E567" s="3"/>
      <c r="F567" s="149"/>
      <c r="G567" s="149"/>
      <c r="P567" s="4"/>
      <c r="V567" s="5"/>
      <c r="W567" s="5"/>
      <c r="X567" s="5"/>
      <c r="Y567" s="5"/>
    </row>
    <row r="568" spans="1:25" ht="15.75" customHeight="1" x14ac:dyDescent="0.25">
      <c r="A568" s="3"/>
      <c r="B568" s="3"/>
      <c r="C568" s="3"/>
      <c r="D568" s="3"/>
      <c r="E568" s="3"/>
      <c r="F568" s="149"/>
      <c r="G568" s="149"/>
      <c r="P568" s="4"/>
      <c r="V568" s="5"/>
      <c r="W568" s="5"/>
      <c r="X568" s="5"/>
      <c r="Y568" s="5"/>
    </row>
    <row r="569" spans="1:25" ht="15.75" customHeight="1" x14ac:dyDescent="0.25">
      <c r="A569" s="3"/>
      <c r="B569" s="3"/>
      <c r="C569" s="3"/>
      <c r="D569" s="3"/>
      <c r="E569" s="3"/>
      <c r="F569" s="149"/>
      <c r="G569" s="149"/>
      <c r="P569" s="4"/>
      <c r="V569" s="5"/>
      <c r="W569" s="5"/>
      <c r="X569" s="5"/>
      <c r="Y569" s="5"/>
    </row>
    <row r="570" spans="1:25" ht="15.75" customHeight="1" x14ac:dyDescent="0.25">
      <c r="A570" s="3"/>
      <c r="B570" s="3"/>
      <c r="C570" s="3"/>
      <c r="D570" s="3"/>
      <c r="E570" s="3"/>
      <c r="F570" s="149"/>
      <c r="G570" s="149"/>
      <c r="P570" s="4"/>
      <c r="V570" s="5"/>
      <c r="W570" s="5"/>
      <c r="X570" s="5"/>
      <c r="Y570" s="5"/>
    </row>
    <row r="571" spans="1:25" ht="15.75" customHeight="1" x14ac:dyDescent="0.25">
      <c r="A571" s="3"/>
      <c r="B571" s="3"/>
      <c r="C571" s="3"/>
      <c r="D571" s="3"/>
      <c r="E571" s="3"/>
      <c r="F571" s="149"/>
      <c r="G571" s="149"/>
      <c r="P571" s="4"/>
      <c r="V571" s="5"/>
      <c r="W571" s="5"/>
      <c r="X571" s="5"/>
      <c r="Y571" s="5"/>
    </row>
    <row r="572" spans="1:25" ht="15.75" customHeight="1" x14ac:dyDescent="0.25">
      <c r="A572" s="3"/>
      <c r="B572" s="3"/>
      <c r="C572" s="3"/>
      <c r="D572" s="3"/>
      <c r="E572" s="3"/>
      <c r="F572" s="149"/>
      <c r="G572" s="149"/>
      <c r="P572" s="4"/>
      <c r="V572" s="5"/>
      <c r="W572" s="5"/>
      <c r="X572" s="5"/>
      <c r="Y572" s="5"/>
    </row>
    <row r="573" spans="1:25" ht="15.75" customHeight="1" x14ac:dyDescent="0.25">
      <c r="A573" s="3"/>
      <c r="B573" s="3"/>
      <c r="C573" s="3"/>
      <c r="D573" s="3"/>
      <c r="E573" s="3"/>
      <c r="F573" s="149"/>
      <c r="G573" s="149"/>
      <c r="P573" s="4"/>
      <c r="V573" s="5"/>
      <c r="W573" s="5"/>
      <c r="X573" s="5"/>
      <c r="Y573" s="5"/>
    </row>
    <row r="574" spans="1:25" ht="15.75" customHeight="1" x14ac:dyDescent="0.25">
      <c r="A574" s="3"/>
      <c r="B574" s="3"/>
      <c r="C574" s="3"/>
      <c r="D574" s="3"/>
      <c r="E574" s="3"/>
      <c r="F574" s="149"/>
      <c r="G574" s="149"/>
      <c r="P574" s="4"/>
      <c r="V574" s="5"/>
      <c r="W574" s="5"/>
      <c r="X574" s="5"/>
      <c r="Y574" s="5"/>
    </row>
    <row r="575" spans="1:25" ht="15.75" customHeight="1" x14ac:dyDescent="0.25">
      <c r="A575" s="3"/>
      <c r="B575" s="3"/>
      <c r="C575" s="3"/>
      <c r="D575" s="3"/>
      <c r="E575" s="3"/>
      <c r="F575" s="149"/>
      <c r="G575" s="149"/>
      <c r="P575" s="4"/>
      <c r="V575" s="5"/>
      <c r="W575" s="5"/>
      <c r="X575" s="5"/>
      <c r="Y575" s="5"/>
    </row>
    <row r="576" spans="1:25" ht="15.75" customHeight="1" x14ac:dyDescent="0.25">
      <c r="A576" s="3"/>
      <c r="B576" s="3"/>
      <c r="C576" s="3"/>
      <c r="D576" s="3"/>
      <c r="E576" s="3"/>
      <c r="F576" s="149"/>
      <c r="G576" s="149"/>
      <c r="P576" s="4"/>
      <c r="V576" s="5"/>
      <c r="W576" s="5"/>
      <c r="X576" s="5"/>
      <c r="Y576" s="5"/>
    </row>
    <row r="577" spans="1:25" ht="15.75" customHeight="1" x14ac:dyDescent="0.25">
      <c r="A577" s="3"/>
      <c r="B577" s="3"/>
      <c r="C577" s="3"/>
      <c r="D577" s="3"/>
      <c r="E577" s="3"/>
      <c r="F577" s="149"/>
      <c r="G577" s="149"/>
      <c r="P577" s="4"/>
      <c r="V577" s="5"/>
      <c r="W577" s="5"/>
      <c r="X577" s="5"/>
      <c r="Y577" s="5"/>
    </row>
    <row r="578" spans="1:25" ht="15.75" customHeight="1" x14ac:dyDescent="0.25">
      <c r="A578" s="3"/>
      <c r="B578" s="3"/>
      <c r="C578" s="3"/>
      <c r="D578" s="3"/>
      <c r="E578" s="3"/>
      <c r="F578" s="149"/>
      <c r="G578" s="149"/>
      <c r="P578" s="4"/>
      <c r="V578" s="5"/>
      <c r="W578" s="5"/>
      <c r="X578" s="5"/>
      <c r="Y578" s="5"/>
    </row>
    <row r="579" spans="1:25" ht="15.75" customHeight="1" x14ac:dyDescent="0.25">
      <c r="A579" s="3"/>
      <c r="B579" s="3"/>
      <c r="C579" s="3"/>
      <c r="D579" s="3"/>
      <c r="E579" s="3"/>
      <c r="F579" s="149"/>
      <c r="G579" s="149"/>
      <c r="P579" s="4"/>
      <c r="V579" s="5"/>
      <c r="W579" s="5"/>
      <c r="X579" s="5"/>
      <c r="Y579" s="5"/>
    </row>
    <row r="580" spans="1:25" ht="15.75" customHeight="1" x14ac:dyDescent="0.25">
      <c r="A580" s="3"/>
      <c r="B580" s="3"/>
      <c r="C580" s="3"/>
      <c r="D580" s="3"/>
      <c r="E580" s="3"/>
      <c r="F580" s="149"/>
      <c r="G580" s="149"/>
      <c r="P580" s="4"/>
      <c r="V580" s="5"/>
      <c r="W580" s="5"/>
      <c r="X580" s="5"/>
      <c r="Y580" s="5"/>
    </row>
    <row r="581" spans="1:25" ht="15.75" customHeight="1" x14ac:dyDescent="0.25">
      <c r="A581" s="3"/>
      <c r="B581" s="3"/>
      <c r="C581" s="3"/>
      <c r="D581" s="3"/>
      <c r="E581" s="3"/>
      <c r="F581" s="149"/>
      <c r="G581" s="149"/>
      <c r="P581" s="4"/>
      <c r="V581" s="5"/>
      <c r="W581" s="5"/>
      <c r="X581" s="5"/>
      <c r="Y581" s="5"/>
    </row>
    <row r="582" spans="1:25" ht="15.75" customHeight="1" x14ac:dyDescent="0.25">
      <c r="A582" s="3"/>
      <c r="B582" s="3"/>
      <c r="C582" s="3"/>
      <c r="D582" s="3"/>
      <c r="E582" s="3"/>
      <c r="F582" s="149"/>
      <c r="G582" s="149"/>
      <c r="P582" s="4"/>
      <c r="V582" s="5"/>
      <c r="W582" s="5"/>
      <c r="X582" s="5"/>
      <c r="Y582" s="5"/>
    </row>
    <row r="583" spans="1:25" ht="15.75" customHeight="1" x14ac:dyDescent="0.25">
      <c r="A583" s="3"/>
      <c r="B583" s="3"/>
      <c r="C583" s="3"/>
      <c r="D583" s="3"/>
      <c r="E583" s="3"/>
      <c r="F583" s="149"/>
      <c r="G583" s="149"/>
      <c r="P583" s="4"/>
      <c r="V583" s="5"/>
      <c r="W583" s="5"/>
      <c r="X583" s="5"/>
      <c r="Y583" s="5"/>
    </row>
    <row r="584" spans="1:25" ht="15.75" customHeight="1" x14ac:dyDescent="0.25">
      <c r="A584" s="3"/>
      <c r="B584" s="3"/>
      <c r="C584" s="3"/>
      <c r="D584" s="3"/>
      <c r="E584" s="3"/>
      <c r="F584" s="149"/>
      <c r="G584" s="149"/>
      <c r="P584" s="4"/>
      <c r="V584" s="5"/>
      <c r="W584" s="5"/>
      <c r="X584" s="5"/>
      <c r="Y584" s="5"/>
    </row>
    <row r="585" spans="1:25" ht="15.75" customHeight="1" x14ac:dyDescent="0.25">
      <c r="A585" s="3"/>
      <c r="B585" s="3"/>
      <c r="C585" s="3"/>
      <c r="D585" s="3"/>
      <c r="E585" s="3"/>
      <c r="F585" s="149"/>
      <c r="G585" s="149"/>
      <c r="P585" s="4"/>
      <c r="V585" s="5"/>
      <c r="W585" s="5"/>
      <c r="X585" s="5"/>
      <c r="Y585" s="5"/>
    </row>
    <row r="586" spans="1:25" ht="15.75" customHeight="1" x14ac:dyDescent="0.25">
      <c r="A586" s="3"/>
      <c r="B586" s="3"/>
      <c r="C586" s="3"/>
      <c r="D586" s="3"/>
      <c r="E586" s="3"/>
      <c r="F586" s="149"/>
      <c r="G586" s="149"/>
      <c r="P586" s="4"/>
      <c r="V586" s="5"/>
      <c r="W586" s="5"/>
      <c r="X586" s="5"/>
      <c r="Y586" s="5"/>
    </row>
    <row r="587" spans="1:25" ht="15.75" customHeight="1" x14ac:dyDescent="0.25">
      <c r="A587" s="3"/>
      <c r="B587" s="3"/>
      <c r="C587" s="3"/>
      <c r="D587" s="3"/>
      <c r="E587" s="3"/>
      <c r="F587" s="149"/>
      <c r="G587" s="149"/>
      <c r="P587" s="4"/>
      <c r="V587" s="5"/>
      <c r="W587" s="5"/>
      <c r="X587" s="5"/>
      <c r="Y587" s="5"/>
    </row>
    <row r="588" spans="1:25" ht="15.75" customHeight="1" x14ac:dyDescent="0.25">
      <c r="A588" s="3"/>
      <c r="B588" s="3"/>
      <c r="C588" s="3"/>
      <c r="D588" s="3"/>
      <c r="E588" s="3"/>
      <c r="F588" s="149"/>
      <c r="G588" s="149"/>
      <c r="P588" s="4"/>
      <c r="V588" s="5"/>
      <c r="W588" s="5"/>
      <c r="X588" s="5"/>
      <c r="Y588" s="5"/>
    </row>
    <row r="589" spans="1:25" ht="15.75" customHeight="1" x14ac:dyDescent="0.25">
      <c r="A589" s="3"/>
      <c r="B589" s="3"/>
      <c r="C589" s="3"/>
      <c r="D589" s="3"/>
      <c r="E589" s="3"/>
      <c r="F589" s="149"/>
      <c r="G589" s="149"/>
      <c r="P589" s="4"/>
      <c r="V589" s="5"/>
      <c r="W589" s="5"/>
      <c r="X589" s="5"/>
      <c r="Y589" s="5"/>
    </row>
    <row r="590" spans="1:25" ht="15.75" customHeight="1" x14ac:dyDescent="0.25">
      <c r="A590" s="3"/>
      <c r="B590" s="3"/>
      <c r="C590" s="3"/>
      <c r="D590" s="3"/>
      <c r="E590" s="3"/>
      <c r="F590" s="149"/>
      <c r="G590" s="149"/>
      <c r="P590" s="4"/>
      <c r="V590" s="5"/>
      <c r="W590" s="5"/>
      <c r="X590" s="5"/>
      <c r="Y590" s="5"/>
    </row>
    <row r="591" spans="1:25" ht="15.75" customHeight="1" x14ac:dyDescent="0.25">
      <c r="A591" s="3"/>
      <c r="B591" s="3"/>
      <c r="C591" s="3"/>
      <c r="D591" s="3"/>
      <c r="E591" s="3"/>
      <c r="F591" s="149"/>
      <c r="G591" s="149"/>
      <c r="P591" s="4"/>
      <c r="V591" s="5"/>
      <c r="W591" s="5"/>
      <c r="X591" s="5"/>
      <c r="Y591" s="5"/>
    </row>
    <row r="592" spans="1:25" ht="15.75" customHeight="1" x14ac:dyDescent="0.25">
      <c r="A592" s="3"/>
      <c r="B592" s="3"/>
      <c r="C592" s="3"/>
      <c r="D592" s="3"/>
      <c r="E592" s="3"/>
      <c r="F592" s="149"/>
      <c r="G592" s="149"/>
      <c r="P592" s="4"/>
      <c r="V592" s="5"/>
      <c r="W592" s="5"/>
      <c r="X592" s="5"/>
      <c r="Y592" s="5"/>
    </row>
    <row r="593" spans="1:25" ht="15.75" customHeight="1" x14ac:dyDescent="0.25">
      <c r="A593" s="3"/>
      <c r="B593" s="3"/>
      <c r="C593" s="3"/>
      <c r="D593" s="3"/>
      <c r="E593" s="3"/>
      <c r="F593" s="149"/>
      <c r="G593" s="149"/>
      <c r="P593" s="4"/>
      <c r="V593" s="5"/>
      <c r="W593" s="5"/>
      <c r="X593" s="5"/>
      <c r="Y593" s="5"/>
    </row>
    <row r="594" spans="1:25" ht="15.75" customHeight="1" x14ac:dyDescent="0.25">
      <c r="A594" s="3"/>
      <c r="B594" s="3"/>
      <c r="C594" s="3"/>
      <c r="D594" s="3"/>
      <c r="E594" s="3"/>
      <c r="F594" s="149"/>
      <c r="G594" s="149"/>
      <c r="P594" s="4"/>
      <c r="V594" s="5"/>
      <c r="W594" s="5"/>
      <c r="X594" s="5"/>
      <c r="Y594" s="5"/>
    </row>
    <row r="595" spans="1:25" ht="15.75" customHeight="1" x14ac:dyDescent="0.25">
      <c r="A595" s="3"/>
      <c r="B595" s="3"/>
      <c r="C595" s="3"/>
      <c r="D595" s="3"/>
      <c r="E595" s="3"/>
      <c r="F595" s="149"/>
      <c r="G595" s="149"/>
      <c r="P595" s="4"/>
      <c r="V595" s="5"/>
      <c r="W595" s="5"/>
      <c r="X595" s="5"/>
      <c r="Y595" s="5"/>
    </row>
    <row r="596" spans="1:25" ht="15.75" customHeight="1" x14ac:dyDescent="0.25">
      <c r="A596" s="3"/>
      <c r="B596" s="3"/>
      <c r="C596" s="3"/>
      <c r="D596" s="3"/>
      <c r="E596" s="3"/>
      <c r="F596" s="149"/>
      <c r="G596" s="149"/>
      <c r="P596" s="4"/>
      <c r="V596" s="5"/>
      <c r="W596" s="5"/>
      <c r="X596" s="5"/>
      <c r="Y596" s="5"/>
    </row>
    <row r="597" spans="1:25" ht="15.75" customHeight="1" x14ac:dyDescent="0.25">
      <c r="A597" s="3"/>
      <c r="B597" s="3"/>
      <c r="C597" s="3"/>
      <c r="D597" s="3"/>
      <c r="E597" s="3"/>
      <c r="F597" s="149"/>
      <c r="G597" s="149"/>
      <c r="P597" s="4"/>
      <c r="V597" s="5"/>
      <c r="W597" s="5"/>
      <c r="X597" s="5"/>
      <c r="Y597" s="5"/>
    </row>
    <row r="598" spans="1:25" ht="15.75" customHeight="1" x14ac:dyDescent="0.25">
      <c r="A598" s="3"/>
      <c r="B598" s="3"/>
      <c r="C598" s="3"/>
      <c r="D598" s="3"/>
      <c r="E598" s="3"/>
      <c r="F598" s="149"/>
      <c r="G598" s="149"/>
      <c r="P598" s="4"/>
      <c r="V598" s="5"/>
      <c r="W598" s="5"/>
      <c r="X598" s="5"/>
      <c r="Y598" s="5"/>
    </row>
    <row r="599" spans="1:25" ht="15.75" customHeight="1" x14ac:dyDescent="0.25">
      <c r="A599" s="3"/>
      <c r="B599" s="3"/>
      <c r="C599" s="3"/>
      <c r="D599" s="3"/>
      <c r="E599" s="3"/>
      <c r="F599" s="149"/>
      <c r="G599" s="149"/>
      <c r="P599" s="4"/>
      <c r="V599" s="5"/>
      <c r="W599" s="5"/>
      <c r="X599" s="5"/>
      <c r="Y599" s="5"/>
    </row>
    <row r="600" spans="1:25" ht="15.75" customHeight="1" x14ac:dyDescent="0.25">
      <c r="A600" s="3"/>
      <c r="B600" s="3"/>
      <c r="C600" s="3"/>
      <c r="D600" s="3"/>
      <c r="E600" s="3"/>
      <c r="F600" s="149"/>
      <c r="G600" s="149"/>
      <c r="P600" s="4"/>
      <c r="V600" s="5"/>
      <c r="W600" s="5"/>
      <c r="X600" s="5"/>
      <c r="Y600" s="5"/>
    </row>
    <row r="601" spans="1:25" ht="15.75" customHeight="1" x14ac:dyDescent="0.25">
      <c r="A601" s="3"/>
      <c r="B601" s="3"/>
      <c r="C601" s="3"/>
      <c r="D601" s="3"/>
      <c r="E601" s="3"/>
      <c r="F601" s="149"/>
      <c r="G601" s="149"/>
      <c r="P601" s="4"/>
      <c r="V601" s="5"/>
      <c r="W601" s="5"/>
      <c r="X601" s="5"/>
      <c r="Y601" s="5"/>
    </row>
    <row r="602" spans="1:25" ht="15.75" customHeight="1" x14ac:dyDescent="0.25">
      <c r="A602" s="3"/>
      <c r="B602" s="3"/>
      <c r="C602" s="3"/>
      <c r="D602" s="3"/>
      <c r="E602" s="3"/>
      <c r="F602" s="149"/>
      <c r="G602" s="149"/>
      <c r="P602" s="4"/>
      <c r="V602" s="5"/>
      <c r="W602" s="5"/>
      <c r="X602" s="5"/>
      <c r="Y602" s="5"/>
    </row>
    <row r="603" spans="1:25" ht="15.75" customHeight="1" x14ac:dyDescent="0.25">
      <c r="A603" s="3"/>
      <c r="B603" s="3"/>
      <c r="C603" s="3"/>
      <c r="D603" s="3"/>
      <c r="E603" s="3"/>
      <c r="F603" s="149"/>
      <c r="G603" s="149"/>
      <c r="P603" s="4"/>
      <c r="V603" s="5"/>
      <c r="W603" s="5"/>
      <c r="X603" s="5"/>
      <c r="Y603" s="5"/>
    </row>
    <row r="604" spans="1:25" ht="15.75" customHeight="1" x14ac:dyDescent="0.25">
      <c r="A604" s="3"/>
      <c r="B604" s="3"/>
      <c r="C604" s="3"/>
      <c r="D604" s="3"/>
      <c r="E604" s="3"/>
      <c r="F604" s="149"/>
      <c r="G604" s="149"/>
      <c r="P604" s="4"/>
      <c r="V604" s="5"/>
      <c r="W604" s="5"/>
      <c r="X604" s="5"/>
      <c r="Y604" s="5"/>
    </row>
    <row r="605" spans="1:25" ht="15.75" customHeight="1" x14ac:dyDescent="0.25">
      <c r="A605" s="3"/>
      <c r="B605" s="3"/>
      <c r="C605" s="3"/>
      <c r="D605" s="3"/>
      <c r="E605" s="3"/>
      <c r="F605" s="149"/>
      <c r="G605" s="149"/>
      <c r="P605" s="4"/>
      <c r="V605" s="5"/>
      <c r="W605" s="5"/>
      <c r="X605" s="5"/>
      <c r="Y605" s="5"/>
    </row>
    <row r="606" spans="1:25" ht="15.75" customHeight="1" x14ac:dyDescent="0.25">
      <c r="A606" s="3"/>
      <c r="B606" s="3"/>
      <c r="C606" s="3"/>
      <c r="D606" s="3"/>
      <c r="E606" s="3"/>
      <c r="F606" s="149"/>
      <c r="G606" s="149"/>
      <c r="P606" s="4"/>
      <c r="V606" s="5"/>
      <c r="W606" s="5"/>
      <c r="X606" s="5"/>
      <c r="Y606" s="5"/>
    </row>
    <row r="607" spans="1:25" ht="15.75" customHeight="1" x14ac:dyDescent="0.25">
      <c r="A607" s="3"/>
      <c r="B607" s="3"/>
      <c r="C607" s="3"/>
      <c r="D607" s="3"/>
      <c r="E607" s="3"/>
      <c r="F607" s="149"/>
      <c r="G607" s="149"/>
      <c r="P607" s="4"/>
      <c r="V607" s="5"/>
      <c r="W607" s="5"/>
      <c r="X607" s="5"/>
      <c r="Y607" s="5"/>
    </row>
    <row r="608" spans="1:25" ht="15.75" customHeight="1" x14ac:dyDescent="0.25">
      <c r="A608" s="3"/>
      <c r="B608" s="3"/>
      <c r="C608" s="3"/>
      <c r="D608" s="3"/>
      <c r="E608" s="3"/>
      <c r="F608" s="149"/>
      <c r="G608" s="149"/>
      <c r="P608" s="4"/>
      <c r="V608" s="5"/>
      <c r="W608" s="5"/>
      <c r="X608" s="5"/>
      <c r="Y608" s="5"/>
    </row>
    <row r="609" spans="1:25" ht="15.75" customHeight="1" x14ac:dyDescent="0.25">
      <c r="A609" s="3"/>
      <c r="B609" s="3"/>
      <c r="C609" s="3"/>
      <c r="D609" s="3"/>
      <c r="E609" s="3"/>
      <c r="F609" s="149"/>
      <c r="G609" s="149"/>
      <c r="P609" s="4"/>
      <c r="V609" s="5"/>
      <c r="W609" s="5"/>
      <c r="X609" s="5"/>
      <c r="Y609" s="5"/>
    </row>
    <row r="610" spans="1:25" ht="15.75" customHeight="1" x14ac:dyDescent="0.25">
      <c r="A610" s="3"/>
      <c r="B610" s="3"/>
      <c r="C610" s="3"/>
      <c r="D610" s="3"/>
      <c r="E610" s="3"/>
      <c r="F610" s="149"/>
      <c r="G610" s="149"/>
      <c r="P610" s="4"/>
      <c r="V610" s="5"/>
      <c r="W610" s="5"/>
      <c r="X610" s="5"/>
      <c r="Y610" s="5"/>
    </row>
    <row r="611" spans="1:25" ht="15.75" customHeight="1" x14ac:dyDescent="0.25">
      <c r="A611" s="3"/>
      <c r="B611" s="3"/>
      <c r="C611" s="3"/>
      <c r="D611" s="3"/>
      <c r="E611" s="3"/>
      <c r="F611" s="149"/>
      <c r="G611" s="149"/>
      <c r="P611" s="4"/>
      <c r="V611" s="5"/>
      <c r="W611" s="5"/>
      <c r="X611" s="5"/>
      <c r="Y611" s="5"/>
    </row>
    <row r="612" spans="1:25" ht="15.75" customHeight="1" x14ac:dyDescent="0.25">
      <c r="A612" s="3"/>
      <c r="B612" s="3"/>
      <c r="C612" s="3"/>
      <c r="D612" s="3"/>
      <c r="E612" s="3"/>
      <c r="F612" s="149"/>
      <c r="G612" s="149"/>
      <c r="P612" s="4"/>
      <c r="V612" s="5"/>
      <c r="W612" s="5"/>
      <c r="X612" s="5"/>
      <c r="Y612" s="5"/>
    </row>
    <row r="613" spans="1:25" ht="15.75" customHeight="1" x14ac:dyDescent="0.25">
      <c r="A613" s="3"/>
      <c r="B613" s="3"/>
      <c r="C613" s="3"/>
      <c r="D613" s="3"/>
      <c r="E613" s="3"/>
      <c r="F613" s="149"/>
      <c r="G613" s="149"/>
      <c r="P613" s="4"/>
      <c r="V613" s="5"/>
      <c r="W613" s="5"/>
      <c r="X613" s="5"/>
      <c r="Y613" s="5"/>
    </row>
    <row r="614" spans="1:25" ht="15.75" customHeight="1" x14ac:dyDescent="0.25">
      <c r="A614" s="3"/>
      <c r="B614" s="3"/>
      <c r="C614" s="3"/>
      <c r="D614" s="3"/>
      <c r="E614" s="3"/>
      <c r="F614" s="149"/>
      <c r="G614" s="149"/>
      <c r="P614" s="4"/>
      <c r="V614" s="5"/>
      <c r="W614" s="5"/>
      <c r="X614" s="5"/>
      <c r="Y614" s="5"/>
    </row>
    <row r="615" spans="1:25" ht="15.75" customHeight="1" x14ac:dyDescent="0.25">
      <c r="A615" s="3"/>
      <c r="B615" s="3"/>
      <c r="C615" s="3"/>
      <c r="D615" s="3"/>
      <c r="E615" s="3"/>
      <c r="F615" s="149"/>
      <c r="G615" s="149"/>
      <c r="P615" s="4"/>
      <c r="V615" s="5"/>
      <c r="W615" s="5"/>
      <c r="X615" s="5"/>
      <c r="Y615" s="5"/>
    </row>
    <row r="616" spans="1:25" ht="15.75" customHeight="1" x14ac:dyDescent="0.25">
      <c r="A616" s="3"/>
      <c r="B616" s="3"/>
      <c r="C616" s="3"/>
      <c r="D616" s="3"/>
      <c r="E616" s="3"/>
      <c r="F616" s="149"/>
      <c r="G616" s="149"/>
      <c r="P616" s="4"/>
      <c r="V616" s="5"/>
      <c r="W616" s="5"/>
      <c r="X616" s="5"/>
      <c r="Y616" s="5"/>
    </row>
    <row r="617" spans="1:25" ht="15.75" customHeight="1" x14ac:dyDescent="0.25">
      <c r="A617" s="3"/>
      <c r="B617" s="3"/>
      <c r="C617" s="3"/>
      <c r="D617" s="3"/>
      <c r="E617" s="3"/>
      <c r="F617" s="149"/>
      <c r="G617" s="149"/>
      <c r="P617" s="4"/>
      <c r="V617" s="5"/>
      <c r="W617" s="5"/>
      <c r="X617" s="5"/>
      <c r="Y617" s="5"/>
    </row>
    <row r="618" spans="1:25" ht="15.75" customHeight="1" x14ac:dyDescent="0.25">
      <c r="A618" s="3"/>
      <c r="B618" s="3"/>
      <c r="C618" s="3"/>
      <c r="D618" s="3"/>
      <c r="E618" s="3"/>
      <c r="F618" s="149"/>
      <c r="G618" s="149"/>
      <c r="P618" s="4"/>
      <c r="V618" s="5"/>
      <c r="W618" s="5"/>
      <c r="X618" s="5"/>
      <c r="Y618" s="5"/>
    </row>
    <row r="619" spans="1:25" ht="15.75" customHeight="1" x14ac:dyDescent="0.25">
      <c r="A619" s="3"/>
      <c r="B619" s="3"/>
      <c r="C619" s="3"/>
      <c r="D619" s="3"/>
      <c r="E619" s="3"/>
      <c r="F619" s="149"/>
      <c r="G619" s="149"/>
      <c r="P619" s="4"/>
      <c r="V619" s="5"/>
      <c r="W619" s="5"/>
      <c r="X619" s="5"/>
      <c r="Y619" s="5"/>
    </row>
    <row r="620" spans="1:25" ht="15.75" customHeight="1" x14ac:dyDescent="0.25">
      <c r="A620" s="3"/>
      <c r="B620" s="3"/>
      <c r="C620" s="3"/>
      <c r="D620" s="3"/>
      <c r="E620" s="3"/>
      <c r="F620" s="149"/>
      <c r="G620" s="149"/>
      <c r="P620" s="4"/>
      <c r="V620" s="5"/>
      <c r="W620" s="5"/>
      <c r="X620" s="5"/>
      <c r="Y620" s="5"/>
    </row>
    <row r="621" spans="1:25" ht="15.75" customHeight="1" x14ac:dyDescent="0.25">
      <c r="A621" s="3"/>
      <c r="B621" s="3"/>
      <c r="C621" s="3"/>
      <c r="D621" s="3"/>
      <c r="E621" s="3"/>
      <c r="F621" s="149"/>
      <c r="G621" s="149"/>
      <c r="P621" s="4"/>
      <c r="V621" s="5"/>
      <c r="W621" s="5"/>
      <c r="X621" s="5"/>
      <c r="Y621" s="5"/>
    </row>
    <row r="622" spans="1:25" ht="15.75" customHeight="1" x14ac:dyDescent="0.25">
      <c r="A622" s="3"/>
      <c r="B622" s="3"/>
      <c r="C622" s="3"/>
      <c r="D622" s="3"/>
      <c r="E622" s="3"/>
      <c r="F622" s="149"/>
      <c r="G622" s="149"/>
      <c r="P622" s="4"/>
      <c r="V622" s="5"/>
      <c r="W622" s="5"/>
      <c r="X622" s="5"/>
      <c r="Y622" s="5"/>
    </row>
    <row r="623" spans="1:25" ht="15.75" customHeight="1" x14ac:dyDescent="0.25">
      <c r="A623" s="3"/>
      <c r="B623" s="3"/>
      <c r="C623" s="3"/>
      <c r="D623" s="3"/>
      <c r="E623" s="3"/>
      <c r="F623" s="149"/>
      <c r="G623" s="149"/>
      <c r="P623" s="4"/>
      <c r="V623" s="5"/>
      <c r="W623" s="5"/>
      <c r="X623" s="5"/>
      <c r="Y623" s="5"/>
    </row>
    <row r="624" spans="1:25" ht="15.75" customHeight="1" x14ac:dyDescent="0.25">
      <c r="A624" s="3"/>
      <c r="B624" s="3"/>
      <c r="C624" s="3"/>
      <c r="D624" s="3"/>
      <c r="E624" s="3"/>
      <c r="F624" s="149"/>
      <c r="G624" s="149"/>
      <c r="P624" s="4"/>
      <c r="V624" s="5"/>
      <c r="W624" s="5"/>
      <c r="X624" s="5"/>
      <c r="Y624" s="5"/>
    </row>
    <row r="625" spans="1:25" ht="15.75" customHeight="1" x14ac:dyDescent="0.25">
      <c r="A625" s="3"/>
      <c r="B625" s="3"/>
      <c r="C625" s="3"/>
      <c r="D625" s="3"/>
      <c r="E625" s="3"/>
      <c r="F625" s="149"/>
      <c r="G625" s="149"/>
      <c r="P625" s="4"/>
      <c r="V625" s="5"/>
      <c r="W625" s="5"/>
      <c r="X625" s="5"/>
      <c r="Y625" s="5"/>
    </row>
    <row r="626" spans="1:25" ht="15.75" customHeight="1" x14ac:dyDescent="0.25">
      <c r="A626" s="3"/>
      <c r="B626" s="3"/>
      <c r="C626" s="3"/>
      <c r="D626" s="3"/>
      <c r="E626" s="3"/>
      <c r="F626" s="149"/>
      <c r="G626" s="149"/>
      <c r="P626" s="4"/>
      <c r="V626" s="5"/>
      <c r="W626" s="5"/>
      <c r="X626" s="5"/>
      <c r="Y626" s="5"/>
    </row>
    <row r="627" spans="1:25" ht="15.75" customHeight="1" x14ac:dyDescent="0.25">
      <c r="A627" s="3"/>
      <c r="B627" s="3"/>
      <c r="C627" s="3"/>
      <c r="D627" s="3"/>
      <c r="E627" s="3"/>
      <c r="F627" s="149"/>
      <c r="G627" s="149"/>
      <c r="P627" s="4"/>
      <c r="V627" s="5"/>
      <c r="W627" s="5"/>
      <c r="X627" s="5"/>
      <c r="Y627" s="5"/>
    </row>
    <row r="628" spans="1:25" ht="15.75" customHeight="1" x14ac:dyDescent="0.25">
      <c r="A628" s="3"/>
      <c r="B628" s="3"/>
      <c r="C628" s="3"/>
      <c r="D628" s="3"/>
      <c r="E628" s="3"/>
      <c r="F628" s="149"/>
      <c r="G628" s="149"/>
      <c r="P628" s="4"/>
      <c r="V628" s="5"/>
      <c r="W628" s="5"/>
      <c r="X628" s="5"/>
      <c r="Y628" s="5"/>
    </row>
    <row r="629" spans="1:25" ht="15.75" customHeight="1" x14ac:dyDescent="0.25">
      <c r="A629" s="3"/>
      <c r="B629" s="3"/>
      <c r="C629" s="3"/>
      <c r="D629" s="3"/>
      <c r="E629" s="3"/>
      <c r="F629" s="149"/>
      <c r="G629" s="149"/>
      <c r="P629" s="4"/>
      <c r="V629" s="5"/>
      <c r="W629" s="5"/>
      <c r="X629" s="5"/>
      <c r="Y629" s="5"/>
    </row>
    <row r="630" spans="1:25" ht="15.75" customHeight="1" x14ac:dyDescent="0.25">
      <c r="A630" s="3"/>
      <c r="B630" s="3"/>
      <c r="C630" s="3"/>
      <c r="D630" s="3"/>
      <c r="E630" s="3"/>
      <c r="F630" s="149"/>
      <c r="G630" s="149"/>
      <c r="P630" s="4"/>
      <c r="V630" s="5"/>
      <c r="W630" s="5"/>
      <c r="X630" s="5"/>
      <c r="Y630" s="5"/>
    </row>
    <row r="631" spans="1:25" ht="15.75" customHeight="1" x14ac:dyDescent="0.25">
      <c r="A631" s="3"/>
      <c r="B631" s="3"/>
      <c r="C631" s="3"/>
      <c r="D631" s="3"/>
      <c r="E631" s="3"/>
      <c r="F631" s="149"/>
      <c r="G631" s="149"/>
      <c r="P631" s="4"/>
      <c r="V631" s="5"/>
      <c r="W631" s="5"/>
      <c r="X631" s="5"/>
      <c r="Y631" s="5"/>
    </row>
    <row r="632" spans="1:25" ht="15.75" customHeight="1" x14ac:dyDescent="0.25">
      <c r="A632" s="3"/>
      <c r="B632" s="3"/>
      <c r="C632" s="3"/>
      <c r="D632" s="3"/>
      <c r="E632" s="3"/>
      <c r="F632" s="149"/>
      <c r="G632" s="149"/>
      <c r="P632" s="4"/>
      <c r="V632" s="5"/>
      <c r="W632" s="5"/>
      <c r="X632" s="5"/>
      <c r="Y632" s="5"/>
    </row>
    <row r="633" spans="1:25" ht="15.75" customHeight="1" x14ac:dyDescent="0.25">
      <c r="A633" s="3"/>
      <c r="B633" s="3"/>
      <c r="C633" s="3"/>
      <c r="D633" s="3"/>
      <c r="E633" s="3"/>
      <c r="F633" s="149"/>
      <c r="G633" s="149"/>
      <c r="P633" s="4"/>
      <c r="V633" s="5"/>
      <c r="W633" s="5"/>
      <c r="X633" s="5"/>
      <c r="Y633" s="5"/>
    </row>
    <row r="634" spans="1:25" ht="15.75" customHeight="1" x14ac:dyDescent="0.25">
      <c r="A634" s="3"/>
      <c r="B634" s="3"/>
      <c r="C634" s="3"/>
      <c r="D634" s="3"/>
      <c r="E634" s="3"/>
      <c r="F634" s="149"/>
      <c r="G634" s="149"/>
      <c r="P634" s="4"/>
      <c r="V634" s="5"/>
      <c r="W634" s="5"/>
      <c r="X634" s="5"/>
      <c r="Y634" s="5"/>
    </row>
    <row r="635" spans="1:25" ht="15.75" customHeight="1" x14ac:dyDescent="0.25">
      <c r="A635" s="3"/>
      <c r="B635" s="3"/>
      <c r="C635" s="3"/>
      <c r="D635" s="3"/>
      <c r="E635" s="3"/>
      <c r="F635" s="149"/>
      <c r="G635" s="149"/>
      <c r="P635" s="4"/>
      <c r="V635" s="5"/>
      <c r="W635" s="5"/>
      <c r="X635" s="5"/>
      <c r="Y635" s="5"/>
    </row>
    <row r="636" spans="1:25" ht="15.75" customHeight="1" x14ac:dyDescent="0.25">
      <c r="A636" s="3"/>
      <c r="B636" s="3"/>
      <c r="C636" s="3"/>
      <c r="D636" s="3"/>
      <c r="E636" s="3"/>
      <c r="F636" s="149"/>
      <c r="G636" s="149"/>
      <c r="P636" s="4"/>
      <c r="V636" s="5"/>
      <c r="W636" s="5"/>
      <c r="X636" s="5"/>
      <c r="Y636" s="5"/>
    </row>
    <row r="637" spans="1:25" ht="15.75" customHeight="1" x14ac:dyDescent="0.25">
      <c r="A637" s="3"/>
      <c r="B637" s="3"/>
      <c r="C637" s="3"/>
      <c r="D637" s="3"/>
      <c r="E637" s="3"/>
      <c r="F637" s="149"/>
      <c r="G637" s="149"/>
      <c r="P637" s="4"/>
      <c r="V637" s="5"/>
      <c r="W637" s="5"/>
      <c r="X637" s="5"/>
      <c r="Y637" s="5"/>
    </row>
    <row r="638" spans="1:25" ht="15.75" customHeight="1" x14ac:dyDescent="0.25">
      <c r="A638" s="3"/>
      <c r="B638" s="3"/>
      <c r="C638" s="3"/>
      <c r="D638" s="3"/>
      <c r="E638" s="3"/>
      <c r="F638" s="149"/>
      <c r="G638" s="149"/>
      <c r="P638" s="4"/>
      <c r="V638" s="5"/>
      <c r="W638" s="5"/>
      <c r="X638" s="5"/>
      <c r="Y638" s="5"/>
    </row>
    <row r="639" spans="1:25" ht="15.75" customHeight="1" x14ac:dyDescent="0.25">
      <c r="A639" s="3"/>
      <c r="B639" s="3"/>
      <c r="C639" s="3"/>
      <c r="D639" s="3"/>
      <c r="E639" s="3"/>
      <c r="F639" s="149"/>
      <c r="G639" s="149"/>
      <c r="P639" s="4"/>
      <c r="V639" s="5"/>
      <c r="W639" s="5"/>
      <c r="X639" s="5"/>
      <c r="Y639" s="5"/>
    </row>
    <row r="640" spans="1:25" ht="15.75" customHeight="1" x14ac:dyDescent="0.25">
      <c r="A640" s="3"/>
      <c r="B640" s="3"/>
      <c r="C640" s="3"/>
      <c r="D640" s="3"/>
      <c r="E640" s="3"/>
      <c r="F640" s="149"/>
      <c r="G640" s="149"/>
      <c r="P640" s="4"/>
      <c r="V640" s="5"/>
      <c r="W640" s="5"/>
      <c r="X640" s="5"/>
      <c r="Y640" s="5"/>
    </row>
    <row r="641" spans="1:25" ht="15.75" customHeight="1" x14ac:dyDescent="0.25">
      <c r="A641" s="3"/>
      <c r="B641" s="3"/>
      <c r="C641" s="3"/>
      <c r="D641" s="3"/>
      <c r="E641" s="3"/>
      <c r="F641" s="149"/>
      <c r="G641" s="149"/>
      <c r="P641" s="4"/>
      <c r="V641" s="5"/>
      <c r="W641" s="5"/>
      <c r="X641" s="5"/>
      <c r="Y641" s="5"/>
    </row>
    <row r="642" spans="1:25" ht="15.75" customHeight="1" x14ac:dyDescent="0.25">
      <c r="A642" s="3"/>
      <c r="B642" s="3"/>
      <c r="C642" s="3"/>
      <c r="D642" s="3"/>
      <c r="E642" s="3"/>
      <c r="F642" s="149"/>
      <c r="G642" s="149"/>
      <c r="P642" s="4"/>
      <c r="V642" s="5"/>
      <c r="W642" s="5"/>
      <c r="X642" s="5"/>
      <c r="Y642" s="5"/>
    </row>
    <row r="643" spans="1:25" ht="15.75" customHeight="1" x14ac:dyDescent="0.25">
      <c r="A643" s="3"/>
      <c r="B643" s="3"/>
      <c r="C643" s="3"/>
      <c r="D643" s="3"/>
      <c r="E643" s="3"/>
      <c r="F643" s="149"/>
      <c r="G643" s="149"/>
      <c r="P643" s="4"/>
      <c r="V643" s="5"/>
      <c r="W643" s="5"/>
      <c r="X643" s="5"/>
      <c r="Y643" s="5"/>
    </row>
    <row r="644" spans="1:25" ht="15.75" customHeight="1" x14ac:dyDescent="0.25">
      <c r="A644" s="3"/>
      <c r="B644" s="3"/>
      <c r="C644" s="3"/>
      <c r="D644" s="3"/>
      <c r="E644" s="3"/>
      <c r="F644" s="149"/>
      <c r="G644" s="149"/>
      <c r="P644" s="4"/>
      <c r="V644" s="5"/>
      <c r="W644" s="5"/>
      <c r="X644" s="5"/>
      <c r="Y644" s="5"/>
    </row>
    <row r="645" spans="1:25" ht="15.75" customHeight="1" x14ac:dyDescent="0.25">
      <c r="A645" s="3"/>
      <c r="B645" s="3"/>
      <c r="C645" s="3"/>
      <c r="D645" s="3"/>
      <c r="E645" s="3"/>
      <c r="F645" s="149"/>
      <c r="G645" s="149"/>
      <c r="P645" s="4"/>
      <c r="V645" s="5"/>
      <c r="W645" s="5"/>
      <c r="X645" s="5"/>
      <c r="Y645" s="5"/>
    </row>
    <row r="646" spans="1:25" ht="15.75" customHeight="1" x14ac:dyDescent="0.25">
      <c r="A646" s="3"/>
      <c r="B646" s="3"/>
      <c r="C646" s="3"/>
      <c r="D646" s="3"/>
      <c r="E646" s="3"/>
      <c r="F646" s="149"/>
      <c r="G646" s="149"/>
      <c r="P646" s="4"/>
      <c r="V646" s="5"/>
      <c r="W646" s="5"/>
      <c r="X646" s="5"/>
      <c r="Y646" s="5"/>
    </row>
    <row r="647" spans="1:25" ht="15.75" customHeight="1" x14ac:dyDescent="0.25">
      <c r="A647" s="3"/>
      <c r="B647" s="3"/>
      <c r="C647" s="3"/>
      <c r="D647" s="3"/>
      <c r="E647" s="3"/>
      <c r="F647" s="149"/>
      <c r="G647" s="149"/>
      <c r="P647" s="4"/>
      <c r="V647" s="5"/>
      <c r="W647" s="5"/>
      <c r="X647" s="5"/>
      <c r="Y647" s="5"/>
    </row>
    <row r="648" spans="1:25" ht="15.75" customHeight="1" x14ac:dyDescent="0.25">
      <c r="A648" s="3"/>
      <c r="B648" s="3"/>
      <c r="C648" s="3"/>
      <c r="D648" s="3"/>
      <c r="E648" s="3"/>
      <c r="F648" s="149"/>
      <c r="G648" s="149"/>
      <c r="P648" s="4"/>
      <c r="V648" s="5"/>
      <c r="W648" s="5"/>
      <c r="X648" s="5"/>
      <c r="Y648" s="5"/>
    </row>
    <row r="649" spans="1:25" ht="15.75" customHeight="1" x14ac:dyDescent="0.25">
      <c r="A649" s="3"/>
      <c r="B649" s="3"/>
      <c r="C649" s="3"/>
      <c r="D649" s="3"/>
      <c r="E649" s="3"/>
      <c r="F649" s="149"/>
      <c r="G649" s="149"/>
      <c r="P649" s="4"/>
      <c r="V649" s="5"/>
      <c r="W649" s="5"/>
      <c r="X649" s="5"/>
      <c r="Y649" s="5"/>
    </row>
    <row r="650" spans="1:25" ht="15.75" customHeight="1" x14ac:dyDescent="0.25">
      <c r="A650" s="3"/>
      <c r="B650" s="3"/>
      <c r="C650" s="3"/>
      <c r="D650" s="3"/>
      <c r="E650" s="3"/>
      <c r="F650" s="149"/>
      <c r="G650" s="149"/>
      <c r="P650" s="4"/>
      <c r="V650" s="5"/>
      <c r="W650" s="5"/>
      <c r="X650" s="5"/>
      <c r="Y650" s="5"/>
    </row>
    <row r="651" spans="1:25" ht="15.75" customHeight="1" x14ac:dyDescent="0.25">
      <c r="A651" s="3"/>
      <c r="B651" s="3"/>
      <c r="C651" s="3"/>
      <c r="D651" s="3"/>
      <c r="E651" s="3"/>
      <c r="F651" s="149"/>
      <c r="G651" s="149"/>
      <c r="P651" s="4"/>
      <c r="V651" s="5"/>
      <c r="W651" s="5"/>
      <c r="X651" s="5"/>
      <c r="Y651" s="5"/>
    </row>
    <row r="652" spans="1:25" ht="15.75" customHeight="1" x14ac:dyDescent="0.25">
      <c r="A652" s="3"/>
      <c r="B652" s="3"/>
      <c r="C652" s="3"/>
      <c r="D652" s="3"/>
      <c r="E652" s="3"/>
      <c r="F652" s="149"/>
      <c r="G652" s="149"/>
      <c r="P652" s="4"/>
      <c r="V652" s="5"/>
      <c r="W652" s="5"/>
      <c r="X652" s="5"/>
      <c r="Y652" s="5"/>
    </row>
    <row r="653" spans="1:25" ht="15.75" customHeight="1" x14ac:dyDescent="0.25">
      <c r="A653" s="3"/>
      <c r="B653" s="3"/>
      <c r="C653" s="3"/>
      <c r="D653" s="3"/>
      <c r="E653" s="3"/>
      <c r="F653" s="149"/>
      <c r="G653" s="149"/>
      <c r="P653" s="4"/>
      <c r="V653" s="5"/>
      <c r="W653" s="5"/>
      <c r="X653" s="5"/>
      <c r="Y653" s="5"/>
    </row>
    <row r="654" spans="1:25" ht="15.75" customHeight="1" x14ac:dyDescent="0.25">
      <c r="A654" s="3"/>
      <c r="B654" s="3"/>
      <c r="C654" s="3"/>
      <c r="D654" s="3"/>
      <c r="E654" s="3"/>
      <c r="F654" s="149"/>
      <c r="G654" s="149"/>
      <c r="P654" s="4"/>
      <c r="V654" s="5"/>
      <c r="W654" s="5"/>
      <c r="X654" s="5"/>
      <c r="Y654" s="5"/>
    </row>
    <row r="655" spans="1:25" ht="15.75" customHeight="1" x14ac:dyDescent="0.25">
      <c r="A655" s="3"/>
      <c r="B655" s="3"/>
      <c r="C655" s="3"/>
      <c r="D655" s="3"/>
      <c r="E655" s="3"/>
      <c r="F655" s="149"/>
      <c r="G655" s="149"/>
      <c r="P655" s="4"/>
      <c r="V655" s="5"/>
      <c r="W655" s="5"/>
      <c r="X655" s="5"/>
      <c r="Y655" s="5"/>
    </row>
    <row r="656" spans="1:25" ht="15.75" customHeight="1" x14ac:dyDescent="0.25">
      <c r="A656" s="3"/>
      <c r="B656" s="3"/>
      <c r="C656" s="3"/>
      <c r="D656" s="3"/>
      <c r="E656" s="3"/>
      <c r="F656" s="149"/>
      <c r="G656" s="149"/>
      <c r="P656" s="4"/>
      <c r="V656" s="5"/>
      <c r="W656" s="5"/>
      <c r="X656" s="5"/>
      <c r="Y656" s="5"/>
    </row>
    <row r="657" spans="1:25" ht="15.75" customHeight="1" x14ac:dyDescent="0.25">
      <c r="A657" s="3"/>
      <c r="B657" s="3"/>
      <c r="C657" s="3"/>
      <c r="D657" s="3"/>
      <c r="E657" s="3"/>
      <c r="F657" s="149"/>
      <c r="G657" s="149"/>
      <c r="P657" s="4"/>
      <c r="V657" s="5"/>
      <c r="W657" s="5"/>
      <c r="X657" s="5"/>
      <c r="Y657" s="5"/>
    </row>
    <row r="658" spans="1:25" ht="15.75" customHeight="1" x14ac:dyDescent="0.25">
      <c r="A658" s="3"/>
      <c r="B658" s="3"/>
      <c r="C658" s="3"/>
      <c r="D658" s="3"/>
      <c r="E658" s="3"/>
      <c r="F658" s="149"/>
      <c r="G658" s="149"/>
      <c r="P658" s="4"/>
      <c r="V658" s="5"/>
      <c r="W658" s="5"/>
      <c r="X658" s="5"/>
      <c r="Y658" s="5"/>
    </row>
    <row r="659" spans="1:25" ht="15.75" customHeight="1" x14ac:dyDescent="0.25">
      <c r="A659" s="3"/>
      <c r="B659" s="3"/>
      <c r="C659" s="3"/>
      <c r="D659" s="3"/>
      <c r="E659" s="3"/>
      <c r="F659" s="149"/>
      <c r="G659" s="149"/>
      <c r="P659" s="4"/>
      <c r="V659" s="5"/>
      <c r="W659" s="5"/>
      <c r="X659" s="5"/>
      <c r="Y659" s="5"/>
    </row>
    <row r="660" spans="1:25" ht="15.75" customHeight="1" x14ac:dyDescent="0.25">
      <c r="A660" s="3"/>
      <c r="B660" s="3"/>
      <c r="C660" s="3"/>
      <c r="D660" s="3"/>
      <c r="E660" s="3"/>
      <c r="F660" s="149"/>
      <c r="G660" s="149"/>
      <c r="P660" s="4"/>
      <c r="V660" s="5"/>
      <c r="W660" s="5"/>
      <c r="X660" s="5"/>
      <c r="Y660" s="5"/>
    </row>
    <row r="661" spans="1:25" ht="15.75" customHeight="1" x14ac:dyDescent="0.25">
      <c r="A661" s="3"/>
      <c r="B661" s="3"/>
      <c r="C661" s="3"/>
      <c r="D661" s="3"/>
      <c r="E661" s="3"/>
      <c r="F661" s="149"/>
      <c r="G661" s="149"/>
      <c r="P661" s="4"/>
      <c r="V661" s="5"/>
      <c r="W661" s="5"/>
      <c r="X661" s="5"/>
      <c r="Y661" s="5"/>
    </row>
    <row r="662" spans="1:25" ht="15.75" customHeight="1" x14ac:dyDescent="0.25">
      <c r="A662" s="3"/>
      <c r="B662" s="3"/>
      <c r="C662" s="3"/>
      <c r="D662" s="3"/>
      <c r="E662" s="3"/>
      <c r="F662" s="149"/>
      <c r="G662" s="149"/>
      <c r="P662" s="4"/>
      <c r="V662" s="5"/>
      <c r="W662" s="5"/>
      <c r="X662" s="5"/>
      <c r="Y662" s="5"/>
    </row>
    <row r="663" spans="1:25" ht="15.75" customHeight="1" x14ac:dyDescent="0.25">
      <c r="A663" s="3"/>
      <c r="B663" s="3"/>
      <c r="C663" s="3"/>
      <c r="D663" s="3"/>
      <c r="E663" s="3"/>
      <c r="F663" s="149"/>
      <c r="G663" s="149"/>
      <c r="P663" s="4"/>
      <c r="V663" s="5"/>
      <c r="W663" s="5"/>
      <c r="X663" s="5"/>
      <c r="Y663" s="5"/>
    </row>
    <row r="664" spans="1:25" ht="15.75" customHeight="1" x14ac:dyDescent="0.25">
      <c r="A664" s="3"/>
      <c r="B664" s="3"/>
      <c r="C664" s="3"/>
      <c r="D664" s="3"/>
      <c r="E664" s="3"/>
      <c r="F664" s="149"/>
      <c r="G664" s="149"/>
      <c r="P664" s="4"/>
      <c r="V664" s="5"/>
      <c r="W664" s="5"/>
      <c r="X664" s="5"/>
      <c r="Y664" s="5"/>
    </row>
    <row r="665" spans="1:25" ht="15.75" customHeight="1" x14ac:dyDescent="0.25">
      <c r="A665" s="3"/>
      <c r="B665" s="3"/>
      <c r="C665" s="3"/>
      <c r="D665" s="3"/>
      <c r="E665" s="3"/>
      <c r="F665" s="149"/>
      <c r="G665" s="149"/>
      <c r="P665" s="4"/>
      <c r="V665" s="5"/>
      <c r="W665" s="5"/>
      <c r="X665" s="5"/>
      <c r="Y665" s="5"/>
    </row>
    <row r="666" spans="1:25" ht="15.75" customHeight="1" x14ac:dyDescent="0.25">
      <c r="A666" s="3"/>
      <c r="B666" s="3"/>
      <c r="C666" s="3"/>
      <c r="D666" s="3"/>
      <c r="E666" s="3"/>
      <c r="F666" s="149"/>
      <c r="G666" s="149"/>
      <c r="P666" s="4"/>
      <c r="V666" s="5"/>
      <c r="W666" s="5"/>
      <c r="X666" s="5"/>
      <c r="Y666" s="5"/>
    </row>
    <row r="667" spans="1:25" ht="15.75" customHeight="1" x14ac:dyDescent="0.25">
      <c r="A667" s="3"/>
      <c r="B667" s="3"/>
      <c r="C667" s="3"/>
      <c r="D667" s="3"/>
      <c r="E667" s="3"/>
      <c r="F667" s="149"/>
      <c r="G667" s="149"/>
      <c r="P667" s="4"/>
      <c r="V667" s="5"/>
      <c r="W667" s="5"/>
      <c r="X667" s="5"/>
      <c r="Y667" s="5"/>
    </row>
    <row r="668" spans="1:25" ht="15.75" customHeight="1" x14ac:dyDescent="0.25">
      <c r="A668" s="3"/>
      <c r="B668" s="3"/>
      <c r="C668" s="3"/>
      <c r="D668" s="3"/>
      <c r="E668" s="3"/>
      <c r="F668" s="149"/>
      <c r="G668" s="149"/>
      <c r="P668" s="4"/>
      <c r="V668" s="5"/>
      <c r="W668" s="5"/>
      <c r="X668" s="5"/>
      <c r="Y668" s="5"/>
    </row>
    <row r="669" spans="1:25" ht="15.75" customHeight="1" x14ac:dyDescent="0.25">
      <c r="A669" s="3"/>
      <c r="B669" s="3"/>
      <c r="C669" s="3"/>
      <c r="D669" s="3"/>
      <c r="E669" s="3"/>
      <c r="F669" s="149"/>
      <c r="G669" s="149"/>
      <c r="P669" s="4"/>
      <c r="V669" s="5"/>
      <c r="W669" s="5"/>
      <c r="X669" s="5"/>
      <c r="Y669" s="5"/>
    </row>
    <row r="670" spans="1:25" ht="15.75" customHeight="1" x14ac:dyDescent="0.25">
      <c r="A670" s="3"/>
      <c r="B670" s="3"/>
      <c r="C670" s="3"/>
      <c r="D670" s="3"/>
      <c r="E670" s="3"/>
      <c r="F670" s="149"/>
      <c r="G670" s="149"/>
      <c r="P670" s="4"/>
      <c r="V670" s="5"/>
      <c r="W670" s="5"/>
      <c r="X670" s="5"/>
      <c r="Y670" s="5"/>
    </row>
    <row r="671" spans="1:25" ht="15.75" customHeight="1" x14ac:dyDescent="0.25">
      <c r="A671" s="3"/>
      <c r="B671" s="3"/>
      <c r="C671" s="3"/>
      <c r="D671" s="3"/>
      <c r="E671" s="3"/>
      <c r="F671" s="149"/>
      <c r="G671" s="149"/>
      <c r="P671" s="4"/>
      <c r="V671" s="5"/>
      <c r="W671" s="5"/>
      <c r="X671" s="5"/>
      <c r="Y671" s="5"/>
    </row>
    <row r="672" spans="1:25" ht="15.75" customHeight="1" x14ac:dyDescent="0.25">
      <c r="A672" s="3"/>
      <c r="B672" s="3"/>
      <c r="C672" s="3"/>
      <c r="D672" s="3"/>
      <c r="E672" s="3"/>
      <c r="F672" s="149"/>
      <c r="G672" s="149"/>
      <c r="P672" s="4"/>
      <c r="V672" s="5"/>
      <c r="W672" s="5"/>
      <c r="X672" s="5"/>
      <c r="Y672" s="5"/>
    </row>
    <row r="673" spans="1:25" ht="15.75" customHeight="1" x14ac:dyDescent="0.25">
      <c r="A673" s="3"/>
      <c r="B673" s="3"/>
      <c r="C673" s="3"/>
      <c r="D673" s="3"/>
      <c r="E673" s="3"/>
      <c r="F673" s="149"/>
      <c r="G673" s="149"/>
      <c r="P673" s="4"/>
      <c r="V673" s="5"/>
      <c r="W673" s="5"/>
      <c r="X673" s="5"/>
      <c r="Y673" s="5"/>
    </row>
    <row r="674" spans="1:25" ht="15.75" customHeight="1" x14ac:dyDescent="0.25">
      <c r="A674" s="3"/>
      <c r="B674" s="3"/>
      <c r="C674" s="3"/>
      <c r="D674" s="3"/>
      <c r="E674" s="3"/>
      <c r="F674" s="149"/>
      <c r="G674" s="149"/>
      <c r="P674" s="4"/>
      <c r="V674" s="5"/>
      <c r="W674" s="5"/>
      <c r="X674" s="5"/>
      <c r="Y674" s="5"/>
    </row>
    <row r="675" spans="1:25" ht="15.75" customHeight="1" x14ac:dyDescent="0.25">
      <c r="A675" s="3"/>
      <c r="B675" s="3"/>
      <c r="C675" s="3"/>
      <c r="D675" s="3"/>
      <c r="E675" s="3"/>
      <c r="F675" s="149"/>
      <c r="G675" s="149"/>
      <c r="P675" s="4"/>
      <c r="V675" s="5"/>
      <c r="W675" s="5"/>
      <c r="X675" s="5"/>
      <c r="Y675" s="5"/>
    </row>
    <row r="676" spans="1:25" ht="15.75" customHeight="1" x14ac:dyDescent="0.25">
      <c r="A676" s="3"/>
      <c r="B676" s="3"/>
      <c r="C676" s="3"/>
      <c r="D676" s="3"/>
      <c r="E676" s="3"/>
      <c r="F676" s="149"/>
      <c r="G676" s="149"/>
      <c r="P676" s="4"/>
      <c r="V676" s="5"/>
      <c r="W676" s="5"/>
      <c r="X676" s="5"/>
      <c r="Y676" s="5"/>
    </row>
    <row r="677" spans="1:25" ht="15.75" customHeight="1" x14ac:dyDescent="0.25">
      <c r="A677" s="3"/>
      <c r="B677" s="3"/>
      <c r="C677" s="3"/>
      <c r="D677" s="3"/>
      <c r="E677" s="3"/>
      <c r="F677" s="149"/>
      <c r="G677" s="149"/>
      <c r="P677" s="4"/>
      <c r="V677" s="5"/>
      <c r="W677" s="5"/>
      <c r="X677" s="5"/>
      <c r="Y677" s="5"/>
    </row>
    <row r="678" spans="1:25" ht="15.75" customHeight="1" x14ac:dyDescent="0.25">
      <c r="A678" s="3"/>
      <c r="B678" s="3"/>
      <c r="C678" s="3"/>
      <c r="D678" s="3"/>
      <c r="E678" s="3"/>
      <c r="F678" s="149"/>
      <c r="G678" s="149"/>
      <c r="P678" s="4"/>
      <c r="V678" s="5"/>
      <c r="W678" s="5"/>
      <c r="X678" s="5"/>
      <c r="Y678" s="5"/>
    </row>
    <row r="679" spans="1:25" ht="15.75" customHeight="1" x14ac:dyDescent="0.25">
      <c r="A679" s="3"/>
      <c r="B679" s="3"/>
      <c r="C679" s="3"/>
      <c r="D679" s="3"/>
      <c r="E679" s="3"/>
      <c r="F679" s="149"/>
      <c r="G679" s="149"/>
      <c r="P679" s="4"/>
      <c r="V679" s="5"/>
      <c r="W679" s="5"/>
      <c r="X679" s="5"/>
      <c r="Y679" s="5"/>
    </row>
    <row r="680" spans="1:25" ht="15.75" customHeight="1" x14ac:dyDescent="0.25">
      <c r="A680" s="3"/>
      <c r="B680" s="3"/>
      <c r="C680" s="3"/>
      <c r="D680" s="3"/>
      <c r="E680" s="3"/>
      <c r="F680" s="149"/>
      <c r="G680" s="149"/>
      <c r="P680" s="4"/>
      <c r="V680" s="5"/>
      <c r="W680" s="5"/>
      <c r="X680" s="5"/>
      <c r="Y680" s="5"/>
    </row>
    <row r="681" spans="1:25" ht="15.75" customHeight="1" x14ac:dyDescent="0.25">
      <c r="A681" s="3"/>
      <c r="B681" s="3"/>
      <c r="C681" s="3"/>
      <c r="D681" s="3"/>
      <c r="E681" s="3"/>
      <c r="F681" s="149"/>
      <c r="G681" s="149"/>
      <c r="P681" s="4"/>
      <c r="V681" s="5"/>
      <c r="W681" s="5"/>
      <c r="X681" s="5"/>
      <c r="Y681" s="5"/>
    </row>
    <row r="682" spans="1:25" ht="15.75" customHeight="1" x14ac:dyDescent="0.25">
      <c r="A682" s="3"/>
      <c r="B682" s="3"/>
      <c r="C682" s="3"/>
      <c r="D682" s="3"/>
      <c r="E682" s="3"/>
      <c r="F682" s="149"/>
      <c r="G682" s="149"/>
      <c r="P682" s="4"/>
      <c r="V682" s="5"/>
      <c r="W682" s="5"/>
      <c r="X682" s="5"/>
      <c r="Y682" s="5"/>
    </row>
    <row r="683" spans="1:25" ht="15.75" customHeight="1" x14ac:dyDescent="0.25">
      <c r="A683" s="3"/>
      <c r="B683" s="3"/>
      <c r="C683" s="3"/>
      <c r="D683" s="3"/>
      <c r="E683" s="3"/>
      <c r="F683" s="149"/>
      <c r="G683" s="149"/>
      <c r="P683" s="4"/>
      <c r="V683" s="5"/>
      <c r="W683" s="5"/>
      <c r="X683" s="5"/>
      <c r="Y683" s="5"/>
    </row>
    <row r="684" spans="1:25" ht="15.75" customHeight="1" x14ac:dyDescent="0.25">
      <c r="A684" s="3"/>
      <c r="B684" s="3"/>
      <c r="C684" s="3"/>
      <c r="D684" s="3"/>
      <c r="E684" s="3"/>
      <c r="F684" s="149"/>
      <c r="G684" s="149"/>
      <c r="P684" s="4"/>
      <c r="V684" s="5"/>
      <c r="W684" s="5"/>
      <c r="X684" s="5"/>
      <c r="Y684" s="5"/>
    </row>
    <row r="685" spans="1:25" ht="15.75" customHeight="1" x14ac:dyDescent="0.25">
      <c r="A685" s="3"/>
      <c r="B685" s="3"/>
      <c r="C685" s="3"/>
      <c r="D685" s="3"/>
      <c r="E685" s="3"/>
      <c r="F685" s="149"/>
      <c r="G685" s="149"/>
      <c r="P685" s="4"/>
      <c r="V685" s="5"/>
      <c r="W685" s="5"/>
      <c r="X685" s="5"/>
      <c r="Y685" s="5"/>
    </row>
    <row r="686" spans="1:25" ht="15.75" customHeight="1" x14ac:dyDescent="0.25">
      <c r="A686" s="3"/>
      <c r="B686" s="3"/>
      <c r="C686" s="3"/>
      <c r="D686" s="3"/>
      <c r="E686" s="3"/>
      <c r="F686" s="149"/>
      <c r="G686" s="149"/>
      <c r="P686" s="4"/>
      <c r="V686" s="5"/>
      <c r="W686" s="5"/>
      <c r="X686" s="5"/>
      <c r="Y686" s="5"/>
    </row>
    <row r="687" spans="1:25" ht="15.75" customHeight="1" x14ac:dyDescent="0.25">
      <c r="A687" s="3"/>
      <c r="B687" s="3"/>
      <c r="C687" s="3"/>
      <c r="D687" s="3"/>
      <c r="E687" s="3"/>
      <c r="F687" s="149"/>
      <c r="G687" s="149"/>
      <c r="P687" s="4"/>
      <c r="V687" s="5"/>
      <c r="W687" s="5"/>
      <c r="X687" s="5"/>
      <c r="Y687" s="5"/>
    </row>
    <row r="688" spans="1:25" ht="15.75" customHeight="1" x14ac:dyDescent="0.25">
      <c r="A688" s="3"/>
      <c r="B688" s="3"/>
      <c r="C688" s="3"/>
      <c r="D688" s="3"/>
      <c r="E688" s="3"/>
      <c r="F688" s="149"/>
      <c r="G688" s="149"/>
      <c r="P688" s="4"/>
      <c r="V688" s="5"/>
      <c r="W688" s="5"/>
      <c r="X688" s="5"/>
      <c r="Y688" s="5"/>
    </row>
    <row r="689" spans="1:25" ht="15.75" customHeight="1" x14ac:dyDescent="0.25">
      <c r="A689" s="3"/>
      <c r="B689" s="3"/>
      <c r="C689" s="3"/>
      <c r="D689" s="3"/>
      <c r="E689" s="3"/>
      <c r="F689" s="149"/>
      <c r="G689" s="149"/>
      <c r="P689" s="4"/>
      <c r="V689" s="5"/>
      <c r="W689" s="5"/>
      <c r="X689" s="5"/>
      <c r="Y689" s="5"/>
    </row>
    <row r="690" spans="1:25" ht="15.75" customHeight="1" x14ac:dyDescent="0.25">
      <c r="A690" s="3"/>
      <c r="B690" s="3"/>
      <c r="C690" s="3"/>
      <c r="D690" s="3"/>
      <c r="E690" s="3"/>
      <c r="F690" s="149"/>
      <c r="G690" s="149"/>
      <c r="P690" s="4"/>
      <c r="V690" s="5"/>
      <c r="W690" s="5"/>
      <c r="X690" s="5"/>
      <c r="Y690" s="5"/>
    </row>
    <row r="691" spans="1:25" ht="15.75" customHeight="1" x14ac:dyDescent="0.25">
      <c r="A691" s="3"/>
      <c r="B691" s="3"/>
      <c r="C691" s="3"/>
      <c r="D691" s="3"/>
      <c r="E691" s="3"/>
      <c r="F691" s="149"/>
      <c r="G691" s="149"/>
      <c r="P691" s="4"/>
      <c r="V691" s="5"/>
      <c r="W691" s="5"/>
      <c r="X691" s="5"/>
      <c r="Y691" s="5"/>
    </row>
    <row r="692" spans="1:25" ht="15.75" customHeight="1" x14ac:dyDescent="0.25">
      <c r="A692" s="3"/>
      <c r="B692" s="3"/>
      <c r="C692" s="3"/>
      <c r="D692" s="3"/>
      <c r="E692" s="3"/>
      <c r="F692" s="149"/>
      <c r="G692" s="149"/>
      <c r="P692" s="4"/>
      <c r="V692" s="5"/>
      <c r="W692" s="5"/>
      <c r="X692" s="5"/>
      <c r="Y692" s="5"/>
    </row>
    <row r="693" spans="1:25" ht="15.75" customHeight="1" x14ac:dyDescent="0.25">
      <c r="A693" s="3"/>
      <c r="B693" s="3"/>
      <c r="C693" s="3"/>
      <c r="D693" s="3"/>
      <c r="E693" s="3"/>
      <c r="F693" s="149"/>
      <c r="G693" s="149"/>
      <c r="P693" s="4"/>
      <c r="V693" s="5"/>
      <c r="W693" s="5"/>
      <c r="X693" s="5"/>
      <c r="Y693" s="5"/>
    </row>
    <row r="694" spans="1:25" ht="15.75" customHeight="1" x14ac:dyDescent="0.25">
      <c r="A694" s="3"/>
      <c r="B694" s="3"/>
      <c r="C694" s="3"/>
      <c r="D694" s="3"/>
      <c r="E694" s="3"/>
      <c r="F694" s="149"/>
      <c r="G694" s="149"/>
      <c r="P694" s="4"/>
      <c r="V694" s="5"/>
      <c r="W694" s="5"/>
      <c r="X694" s="5"/>
      <c r="Y694" s="5"/>
    </row>
    <row r="695" spans="1:25" ht="15.75" customHeight="1" x14ac:dyDescent="0.25">
      <c r="A695" s="3"/>
      <c r="B695" s="3"/>
      <c r="C695" s="3"/>
      <c r="D695" s="3"/>
      <c r="E695" s="3"/>
      <c r="F695" s="149"/>
      <c r="G695" s="149"/>
      <c r="P695" s="4"/>
      <c r="V695" s="5"/>
      <c r="W695" s="5"/>
      <c r="X695" s="5"/>
      <c r="Y695" s="5"/>
    </row>
    <row r="696" spans="1:25" ht="15.75" customHeight="1" x14ac:dyDescent="0.25">
      <c r="A696" s="3"/>
      <c r="B696" s="3"/>
      <c r="C696" s="3"/>
      <c r="D696" s="3"/>
      <c r="E696" s="3"/>
      <c r="F696" s="149"/>
      <c r="G696" s="149"/>
      <c r="P696" s="4"/>
      <c r="V696" s="5"/>
      <c r="W696" s="5"/>
      <c r="X696" s="5"/>
      <c r="Y696" s="5"/>
    </row>
    <row r="697" spans="1:25" ht="15.75" customHeight="1" x14ac:dyDescent="0.25">
      <c r="A697" s="3"/>
      <c r="B697" s="3"/>
      <c r="C697" s="3"/>
      <c r="D697" s="3"/>
      <c r="E697" s="3"/>
      <c r="F697" s="149"/>
      <c r="G697" s="149"/>
      <c r="P697" s="4"/>
      <c r="V697" s="5"/>
      <c r="W697" s="5"/>
      <c r="X697" s="5"/>
      <c r="Y697" s="5"/>
    </row>
    <row r="698" spans="1:25" ht="15.75" customHeight="1" x14ac:dyDescent="0.25">
      <c r="A698" s="3"/>
      <c r="B698" s="3"/>
      <c r="C698" s="3"/>
      <c r="D698" s="3"/>
      <c r="E698" s="3"/>
      <c r="F698" s="149"/>
      <c r="G698" s="149"/>
      <c r="P698" s="4"/>
      <c r="V698" s="5"/>
      <c r="W698" s="5"/>
      <c r="X698" s="5"/>
      <c r="Y698" s="5"/>
    </row>
    <row r="699" spans="1:25" ht="15.75" customHeight="1" x14ac:dyDescent="0.25">
      <c r="A699" s="3"/>
      <c r="B699" s="3"/>
      <c r="C699" s="3"/>
      <c r="D699" s="3"/>
      <c r="E699" s="3"/>
      <c r="F699" s="149"/>
      <c r="G699" s="149"/>
      <c r="P699" s="4"/>
      <c r="V699" s="5"/>
      <c r="W699" s="5"/>
      <c r="X699" s="5"/>
      <c r="Y699" s="5"/>
    </row>
    <row r="700" spans="1:25" ht="15.75" customHeight="1" x14ac:dyDescent="0.25">
      <c r="A700" s="3"/>
      <c r="B700" s="3"/>
      <c r="C700" s="3"/>
      <c r="D700" s="3"/>
      <c r="E700" s="3"/>
      <c r="F700" s="149"/>
      <c r="G700" s="149"/>
      <c r="P700" s="4"/>
      <c r="V700" s="5"/>
      <c r="W700" s="5"/>
      <c r="X700" s="5"/>
      <c r="Y700" s="5"/>
    </row>
    <row r="701" spans="1:25" ht="15.75" customHeight="1" x14ac:dyDescent="0.25">
      <c r="A701" s="3"/>
      <c r="B701" s="3"/>
      <c r="C701" s="3"/>
      <c r="D701" s="3"/>
      <c r="E701" s="3"/>
      <c r="F701" s="149"/>
      <c r="G701" s="149"/>
      <c r="P701" s="4"/>
      <c r="V701" s="5"/>
      <c r="W701" s="5"/>
      <c r="X701" s="5"/>
      <c r="Y701" s="5"/>
    </row>
    <row r="702" spans="1:25" ht="15.75" customHeight="1" x14ac:dyDescent="0.25">
      <c r="A702" s="3"/>
      <c r="B702" s="3"/>
      <c r="C702" s="3"/>
      <c r="D702" s="3"/>
      <c r="E702" s="3"/>
      <c r="F702" s="149"/>
      <c r="G702" s="149"/>
      <c r="P702" s="4"/>
      <c r="V702" s="5"/>
      <c r="W702" s="5"/>
      <c r="X702" s="5"/>
      <c r="Y702" s="5"/>
    </row>
    <row r="703" spans="1:25" ht="15.75" customHeight="1" x14ac:dyDescent="0.25">
      <c r="A703" s="3"/>
      <c r="B703" s="3"/>
      <c r="C703" s="3"/>
      <c r="D703" s="3"/>
      <c r="E703" s="3"/>
      <c r="F703" s="149"/>
      <c r="G703" s="149"/>
      <c r="P703" s="4"/>
      <c r="V703" s="5"/>
      <c r="W703" s="5"/>
      <c r="X703" s="5"/>
      <c r="Y703" s="5"/>
    </row>
    <row r="704" spans="1:25" ht="15.75" customHeight="1" x14ac:dyDescent="0.25">
      <c r="A704" s="3"/>
      <c r="B704" s="3"/>
      <c r="C704" s="3"/>
      <c r="D704" s="3"/>
      <c r="E704" s="3"/>
      <c r="F704" s="149"/>
      <c r="G704" s="149"/>
      <c r="P704" s="4"/>
      <c r="V704" s="5"/>
      <c r="W704" s="5"/>
      <c r="X704" s="5"/>
      <c r="Y704" s="5"/>
    </row>
    <row r="705" spans="1:25" ht="15.75" customHeight="1" x14ac:dyDescent="0.25">
      <c r="A705" s="3"/>
      <c r="B705" s="3"/>
      <c r="C705" s="3"/>
      <c r="D705" s="3"/>
      <c r="E705" s="3"/>
      <c r="F705" s="149"/>
      <c r="G705" s="149"/>
      <c r="P705" s="4"/>
      <c r="V705" s="5"/>
      <c r="W705" s="5"/>
      <c r="X705" s="5"/>
      <c r="Y705" s="5"/>
    </row>
    <row r="706" spans="1:25" ht="15.75" customHeight="1" x14ac:dyDescent="0.25">
      <c r="A706" s="3"/>
      <c r="B706" s="3"/>
      <c r="C706" s="3"/>
      <c r="D706" s="3"/>
      <c r="E706" s="3"/>
      <c r="F706" s="149"/>
      <c r="G706" s="149"/>
      <c r="P706" s="4"/>
      <c r="V706" s="5"/>
      <c r="W706" s="5"/>
      <c r="X706" s="5"/>
      <c r="Y706" s="5"/>
    </row>
    <row r="707" spans="1:25" ht="15.75" customHeight="1" x14ac:dyDescent="0.25">
      <c r="A707" s="3"/>
      <c r="B707" s="3"/>
      <c r="C707" s="3"/>
      <c r="D707" s="3"/>
      <c r="E707" s="3"/>
      <c r="F707" s="149"/>
      <c r="G707" s="149"/>
      <c r="P707" s="4"/>
      <c r="V707" s="5"/>
      <c r="W707" s="5"/>
      <c r="X707" s="5"/>
      <c r="Y707" s="5"/>
    </row>
    <row r="708" spans="1:25" ht="15.75" customHeight="1" x14ac:dyDescent="0.25">
      <c r="A708" s="3"/>
      <c r="B708" s="3"/>
      <c r="C708" s="3"/>
      <c r="D708" s="3"/>
      <c r="E708" s="3"/>
      <c r="F708" s="149"/>
      <c r="G708" s="149"/>
      <c r="P708" s="4"/>
      <c r="V708" s="5"/>
      <c r="W708" s="5"/>
      <c r="X708" s="5"/>
      <c r="Y708" s="5"/>
    </row>
    <row r="709" spans="1:25" ht="15.75" customHeight="1" x14ac:dyDescent="0.25">
      <c r="A709" s="3"/>
      <c r="B709" s="3"/>
      <c r="C709" s="3"/>
      <c r="D709" s="3"/>
      <c r="E709" s="3"/>
      <c r="F709" s="149"/>
      <c r="G709" s="149"/>
      <c r="P709" s="4"/>
      <c r="V709" s="5"/>
      <c r="W709" s="5"/>
      <c r="X709" s="5"/>
      <c r="Y709" s="5"/>
    </row>
    <row r="710" spans="1:25" ht="15.75" customHeight="1" x14ac:dyDescent="0.25">
      <c r="A710" s="3"/>
      <c r="B710" s="3"/>
      <c r="C710" s="3"/>
      <c r="D710" s="3"/>
      <c r="E710" s="3"/>
      <c r="F710" s="149"/>
      <c r="G710" s="149"/>
      <c r="P710" s="4"/>
      <c r="V710" s="5"/>
      <c r="W710" s="5"/>
      <c r="X710" s="5"/>
      <c r="Y710" s="5"/>
    </row>
    <row r="711" spans="1:25" ht="15.75" customHeight="1" x14ac:dyDescent="0.25">
      <c r="A711" s="3"/>
      <c r="B711" s="3"/>
      <c r="C711" s="3"/>
      <c r="D711" s="3"/>
      <c r="E711" s="3"/>
      <c r="F711" s="149"/>
      <c r="G711" s="149"/>
      <c r="P711" s="4"/>
      <c r="V711" s="5"/>
      <c r="W711" s="5"/>
      <c r="X711" s="5"/>
      <c r="Y711" s="5"/>
    </row>
    <row r="712" spans="1:25" ht="15.75" customHeight="1" x14ac:dyDescent="0.25">
      <c r="A712" s="3"/>
      <c r="B712" s="3"/>
      <c r="C712" s="3"/>
      <c r="D712" s="3"/>
      <c r="E712" s="3"/>
      <c r="F712" s="149"/>
      <c r="G712" s="149"/>
      <c r="P712" s="4"/>
      <c r="V712" s="5"/>
      <c r="W712" s="5"/>
      <c r="X712" s="5"/>
      <c r="Y712" s="5"/>
    </row>
    <row r="713" spans="1:25" ht="15.75" customHeight="1" x14ac:dyDescent="0.25">
      <c r="A713" s="3"/>
      <c r="B713" s="3"/>
      <c r="C713" s="3"/>
      <c r="D713" s="3"/>
      <c r="E713" s="3"/>
      <c r="F713" s="149"/>
      <c r="G713" s="149"/>
      <c r="P713" s="4"/>
      <c r="V713" s="5"/>
      <c r="W713" s="5"/>
      <c r="X713" s="5"/>
      <c r="Y713" s="5"/>
    </row>
    <row r="714" spans="1:25" ht="15.75" customHeight="1" x14ac:dyDescent="0.25">
      <c r="A714" s="3"/>
      <c r="B714" s="3"/>
      <c r="C714" s="3"/>
      <c r="D714" s="3"/>
      <c r="E714" s="3"/>
      <c r="F714" s="149"/>
      <c r="G714" s="149"/>
      <c r="P714" s="4"/>
      <c r="V714" s="5"/>
      <c r="W714" s="5"/>
      <c r="X714" s="5"/>
      <c r="Y714" s="5"/>
    </row>
    <row r="715" spans="1:25" ht="15.75" customHeight="1" x14ac:dyDescent="0.25">
      <c r="A715" s="3"/>
      <c r="B715" s="3"/>
      <c r="C715" s="3"/>
      <c r="D715" s="3"/>
      <c r="E715" s="3"/>
      <c r="F715" s="149"/>
      <c r="G715" s="149"/>
      <c r="P715" s="4"/>
      <c r="V715" s="5"/>
      <c r="W715" s="5"/>
      <c r="X715" s="5"/>
      <c r="Y715" s="5"/>
    </row>
    <row r="716" spans="1:25" ht="15.75" customHeight="1" x14ac:dyDescent="0.25">
      <c r="A716" s="3"/>
      <c r="B716" s="3"/>
      <c r="C716" s="3"/>
      <c r="D716" s="3"/>
      <c r="E716" s="3"/>
      <c r="F716" s="149"/>
      <c r="G716" s="149"/>
      <c r="P716" s="4"/>
      <c r="V716" s="5"/>
      <c r="W716" s="5"/>
      <c r="X716" s="5"/>
      <c r="Y716" s="5"/>
    </row>
    <row r="717" spans="1:25" ht="15.75" customHeight="1" x14ac:dyDescent="0.25">
      <c r="A717" s="3"/>
      <c r="B717" s="3"/>
      <c r="C717" s="3"/>
      <c r="D717" s="3"/>
      <c r="E717" s="3"/>
      <c r="F717" s="149"/>
      <c r="G717" s="149"/>
      <c r="P717" s="4"/>
      <c r="V717" s="5"/>
      <c r="W717" s="5"/>
      <c r="X717" s="5"/>
      <c r="Y717" s="5"/>
    </row>
    <row r="718" spans="1:25" ht="15.75" customHeight="1" x14ac:dyDescent="0.25">
      <c r="A718" s="3"/>
      <c r="B718" s="3"/>
      <c r="C718" s="3"/>
      <c r="D718" s="3"/>
      <c r="E718" s="3"/>
      <c r="F718" s="149"/>
      <c r="G718" s="149"/>
      <c r="P718" s="4"/>
      <c r="V718" s="5"/>
      <c r="W718" s="5"/>
      <c r="X718" s="5"/>
      <c r="Y718" s="5"/>
    </row>
    <row r="719" spans="1:25" ht="15.75" customHeight="1" x14ac:dyDescent="0.25">
      <c r="A719" s="3"/>
      <c r="B719" s="3"/>
      <c r="C719" s="3"/>
      <c r="D719" s="3"/>
      <c r="E719" s="3"/>
      <c r="F719" s="149"/>
      <c r="G719" s="149"/>
      <c r="P719" s="4"/>
      <c r="V719" s="5"/>
      <c r="W719" s="5"/>
      <c r="X719" s="5"/>
      <c r="Y719" s="5"/>
    </row>
    <row r="720" spans="1:25" ht="15.75" customHeight="1" x14ac:dyDescent="0.25">
      <c r="A720" s="3"/>
      <c r="B720" s="3"/>
      <c r="C720" s="3"/>
      <c r="D720" s="3"/>
      <c r="E720" s="3"/>
      <c r="F720" s="149"/>
      <c r="G720" s="149"/>
      <c r="P720" s="4"/>
      <c r="V720" s="5"/>
      <c r="W720" s="5"/>
      <c r="X720" s="5"/>
      <c r="Y720" s="5"/>
    </row>
    <row r="721" spans="1:25" ht="15.75" customHeight="1" x14ac:dyDescent="0.25">
      <c r="A721" s="3"/>
      <c r="B721" s="3"/>
      <c r="C721" s="3"/>
      <c r="D721" s="3"/>
      <c r="E721" s="3"/>
      <c r="F721" s="149"/>
      <c r="G721" s="149"/>
      <c r="P721" s="4"/>
      <c r="V721" s="5"/>
      <c r="W721" s="5"/>
      <c r="X721" s="5"/>
      <c r="Y721" s="5"/>
    </row>
    <row r="722" spans="1:25" ht="15.75" customHeight="1" x14ac:dyDescent="0.25">
      <c r="A722" s="3"/>
      <c r="B722" s="3"/>
      <c r="C722" s="3"/>
      <c r="D722" s="3"/>
      <c r="E722" s="3"/>
      <c r="F722" s="149"/>
      <c r="G722" s="149"/>
      <c r="P722" s="4"/>
      <c r="V722" s="5"/>
      <c r="W722" s="5"/>
      <c r="X722" s="5"/>
      <c r="Y722" s="5"/>
    </row>
    <row r="723" spans="1:25" ht="15.75" customHeight="1" x14ac:dyDescent="0.25">
      <c r="A723" s="3"/>
      <c r="B723" s="3"/>
      <c r="C723" s="3"/>
      <c r="D723" s="3"/>
      <c r="E723" s="3"/>
      <c r="F723" s="149"/>
      <c r="G723" s="149"/>
      <c r="P723" s="4"/>
      <c r="V723" s="5"/>
      <c r="W723" s="5"/>
      <c r="X723" s="5"/>
      <c r="Y723" s="5"/>
    </row>
    <row r="724" spans="1:25" ht="15.75" customHeight="1" x14ac:dyDescent="0.25">
      <c r="A724" s="3"/>
      <c r="B724" s="3"/>
      <c r="C724" s="3"/>
      <c r="D724" s="3"/>
      <c r="E724" s="3"/>
      <c r="F724" s="149"/>
      <c r="G724" s="149"/>
      <c r="P724" s="4"/>
      <c r="V724" s="5"/>
      <c r="W724" s="5"/>
      <c r="X724" s="5"/>
      <c r="Y724" s="5"/>
    </row>
    <row r="725" spans="1:25" ht="15.75" customHeight="1" x14ac:dyDescent="0.25">
      <c r="A725" s="3"/>
      <c r="B725" s="3"/>
      <c r="C725" s="3"/>
      <c r="D725" s="3"/>
      <c r="E725" s="3"/>
      <c r="F725" s="149"/>
      <c r="G725" s="149"/>
      <c r="P725" s="4"/>
      <c r="V725" s="5"/>
      <c r="W725" s="5"/>
      <c r="X725" s="5"/>
      <c r="Y725" s="5"/>
    </row>
    <row r="726" spans="1:25" ht="15.75" customHeight="1" x14ac:dyDescent="0.25">
      <c r="A726" s="3"/>
      <c r="B726" s="3"/>
      <c r="C726" s="3"/>
      <c r="D726" s="3"/>
      <c r="E726" s="3"/>
      <c r="F726" s="149"/>
      <c r="G726" s="149"/>
      <c r="P726" s="4"/>
      <c r="V726" s="5"/>
      <c r="W726" s="5"/>
      <c r="X726" s="5"/>
      <c r="Y726" s="5"/>
    </row>
    <row r="727" spans="1:25" ht="15.75" customHeight="1" x14ac:dyDescent="0.25">
      <c r="A727" s="3"/>
      <c r="B727" s="3"/>
      <c r="C727" s="3"/>
      <c r="D727" s="3"/>
      <c r="E727" s="3"/>
      <c r="F727" s="149"/>
      <c r="G727" s="149"/>
      <c r="P727" s="4"/>
      <c r="V727" s="5"/>
      <c r="W727" s="5"/>
      <c r="X727" s="5"/>
      <c r="Y727" s="5"/>
    </row>
    <row r="728" spans="1:25" ht="15.75" customHeight="1" x14ac:dyDescent="0.25">
      <c r="A728" s="3"/>
      <c r="B728" s="3"/>
      <c r="C728" s="3"/>
      <c r="D728" s="3"/>
      <c r="E728" s="3"/>
      <c r="F728" s="149"/>
      <c r="G728" s="149"/>
      <c r="P728" s="4"/>
      <c r="V728" s="5"/>
      <c r="W728" s="5"/>
      <c r="X728" s="5"/>
      <c r="Y728" s="5"/>
    </row>
    <row r="729" spans="1:25" ht="15.75" customHeight="1" x14ac:dyDescent="0.25">
      <c r="A729" s="3"/>
      <c r="B729" s="3"/>
      <c r="C729" s="3"/>
      <c r="D729" s="3"/>
      <c r="E729" s="3"/>
      <c r="F729" s="149"/>
      <c r="G729" s="149"/>
      <c r="P729" s="4"/>
      <c r="V729" s="5"/>
      <c r="W729" s="5"/>
      <c r="X729" s="5"/>
      <c r="Y729" s="5"/>
    </row>
    <row r="730" spans="1:25" ht="15.75" customHeight="1" x14ac:dyDescent="0.25">
      <c r="A730" s="3"/>
      <c r="B730" s="3"/>
      <c r="C730" s="3"/>
      <c r="D730" s="3"/>
      <c r="E730" s="3"/>
      <c r="F730" s="149"/>
      <c r="G730" s="149"/>
      <c r="P730" s="4"/>
      <c r="V730" s="5"/>
      <c r="W730" s="5"/>
      <c r="X730" s="5"/>
      <c r="Y730" s="5"/>
    </row>
    <row r="731" spans="1:25" ht="15.75" customHeight="1" x14ac:dyDescent="0.25">
      <c r="A731" s="3"/>
      <c r="B731" s="3"/>
      <c r="C731" s="3"/>
      <c r="D731" s="3"/>
      <c r="E731" s="3"/>
      <c r="F731" s="149"/>
      <c r="G731" s="149"/>
      <c r="P731" s="4"/>
      <c r="V731" s="5"/>
      <c r="W731" s="5"/>
      <c r="X731" s="5"/>
      <c r="Y731" s="5"/>
    </row>
    <row r="732" spans="1:25" ht="15.75" customHeight="1" x14ac:dyDescent="0.25">
      <c r="A732" s="3"/>
      <c r="B732" s="3"/>
      <c r="C732" s="3"/>
      <c r="D732" s="3"/>
      <c r="E732" s="3"/>
      <c r="F732" s="149"/>
      <c r="G732" s="149"/>
      <c r="P732" s="4"/>
      <c r="V732" s="5"/>
      <c r="W732" s="5"/>
      <c r="X732" s="5"/>
      <c r="Y732" s="5"/>
    </row>
    <row r="733" spans="1:25" ht="15.75" customHeight="1" x14ac:dyDescent="0.25">
      <c r="A733" s="3"/>
      <c r="B733" s="3"/>
      <c r="C733" s="3"/>
      <c r="D733" s="3"/>
      <c r="E733" s="3"/>
      <c r="F733" s="149"/>
      <c r="G733" s="149"/>
      <c r="P733" s="4"/>
      <c r="V733" s="5"/>
      <c r="W733" s="5"/>
      <c r="X733" s="5"/>
      <c r="Y733" s="5"/>
    </row>
    <row r="734" spans="1:25" ht="15.75" customHeight="1" x14ac:dyDescent="0.25">
      <c r="A734" s="3"/>
      <c r="B734" s="3"/>
      <c r="C734" s="3"/>
      <c r="D734" s="3"/>
      <c r="E734" s="3"/>
      <c r="F734" s="149"/>
      <c r="G734" s="149"/>
      <c r="P734" s="4"/>
      <c r="V734" s="5"/>
      <c r="W734" s="5"/>
      <c r="X734" s="5"/>
      <c r="Y734" s="5"/>
    </row>
    <row r="735" spans="1:25" ht="15.75" customHeight="1" x14ac:dyDescent="0.25">
      <c r="A735" s="3"/>
      <c r="B735" s="3"/>
      <c r="C735" s="3"/>
      <c r="D735" s="3"/>
      <c r="E735" s="3"/>
      <c r="F735" s="149"/>
      <c r="G735" s="149"/>
      <c r="P735" s="4"/>
      <c r="V735" s="5"/>
      <c r="W735" s="5"/>
      <c r="X735" s="5"/>
      <c r="Y735" s="5"/>
    </row>
    <row r="736" spans="1:25" ht="15.75" customHeight="1" x14ac:dyDescent="0.25">
      <c r="A736" s="3"/>
      <c r="B736" s="3"/>
      <c r="C736" s="3"/>
      <c r="D736" s="3"/>
      <c r="E736" s="3"/>
      <c r="F736" s="149"/>
      <c r="G736" s="149"/>
      <c r="P736" s="4"/>
      <c r="V736" s="5"/>
      <c r="W736" s="5"/>
      <c r="X736" s="5"/>
      <c r="Y736" s="5"/>
    </row>
    <row r="737" spans="1:25" ht="15.75" customHeight="1" x14ac:dyDescent="0.25">
      <c r="A737" s="3"/>
      <c r="B737" s="3"/>
      <c r="C737" s="3"/>
      <c r="D737" s="3"/>
      <c r="E737" s="3"/>
      <c r="F737" s="149"/>
      <c r="G737" s="149"/>
      <c r="P737" s="4"/>
      <c r="V737" s="5"/>
      <c r="W737" s="5"/>
      <c r="X737" s="5"/>
      <c r="Y737" s="5"/>
    </row>
    <row r="738" spans="1:25" ht="15.75" customHeight="1" x14ac:dyDescent="0.25">
      <c r="A738" s="3"/>
      <c r="B738" s="3"/>
      <c r="C738" s="3"/>
      <c r="D738" s="3"/>
      <c r="E738" s="3"/>
      <c r="F738" s="149"/>
      <c r="G738" s="149"/>
      <c r="P738" s="4"/>
      <c r="V738" s="5"/>
      <c r="W738" s="5"/>
      <c r="X738" s="5"/>
      <c r="Y738" s="5"/>
    </row>
    <row r="739" spans="1:25" ht="15.75" customHeight="1" x14ac:dyDescent="0.25">
      <c r="A739" s="3"/>
      <c r="B739" s="3"/>
      <c r="C739" s="3"/>
      <c r="D739" s="3"/>
      <c r="E739" s="3"/>
      <c r="F739" s="149"/>
      <c r="G739" s="149"/>
      <c r="P739" s="4"/>
      <c r="V739" s="5"/>
      <c r="W739" s="5"/>
      <c r="X739" s="5"/>
      <c r="Y739" s="5"/>
    </row>
    <row r="740" spans="1:25" ht="15.75" customHeight="1" x14ac:dyDescent="0.25">
      <c r="A740" s="3"/>
      <c r="B740" s="3"/>
      <c r="C740" s="3"/>
      <c r="D740" s="3"/>
      <c r="E740" s="3"/>
      <c r="F740" s="149"/>
      <c r="G740" s="149"/>
      <c r="P740" s="4"/>
      <c r="V740" s="5"/>
      <c r="W740" s="5"/>
      <c r="X740" s="5"/>
      <c r="Y740" s="5"/>
    </row>
    <row r="741" spans="1:25" ht="15.75" customHeight="1" x14ac:dyDescent="0.25">
      <c r="A741" s="3"/>
      <c r="B741" s="3"/>
      <c r="C741" s="3"/>
      <c r="D741" s="3"/>
      <c r="E741" s="3"/>
      <c r="F741" s="149"/>
      <c r="G741" s="149"/>
      <c r="P741" s="4"/>
      <c r="V741" s="5"/>
      <c r="W741" s="5"/>
      <c r="X741" s="5"/>
      <c r="Y741" s="5"/>
    </row>
    <row r="742" spans="1:25" ht="15.75" customHeight="1" x14ac:dyDescent="0.25">
      <c r="A742" s="3"/>
      <c r="B742" s="3"/>
      <c r="C742" s="3"/>
      <c r="D742" s="3"/>
      <c r="E742" s="3"/>
      <c r="F742" s="149"/>
      <c r="G742" s="149"/>
      <c r="P742" s="4"/>
      <c r="V742" s="5"/>
      <c r="W742" s="5"/>
      <c r="X742" s="5"/>
      <c r="Y742" s="5"/>
    </row>
    <row r="743" spans="1:25" ht="15.75" customHeight="1" x14ac:dyDescent="0.25">
      <c r="A743" s="3"/>
      <c r="B743" s="3"/>
      <c r="C743" s="3"/>
      <c r="D743" s="3"/>
      <c r="E743" s="3"/>
      <c r="F743" s="149"/>
      <c r="G743" s="149"/>
      <c r="P743" s="4"/>
      <c r="V743" s="5"/>
      <c r="W743" s="5"/>
      <c r="X743" s="5"/>
      <c r="Y743" s="5"/>
    </row>
    <row r="744" spans="1:25" ht="15.75" customHeight="1" x14ac:dyDescent="0.25">
      <c r="A744" s="3"/>
      <c r="B744" s="3"/>
      <c r="C744" s="3"/>
      <c r="D744" s="3"/>
      <c r="E744" s="3"/>
      <c r="F744" s="149"/>
      <c r="G744" s="149"/>
      <c r="P744" s="4"/>
      <c r="V744" s="5"/>
      <c r="W744" s="5"/>
      <c r="X744" s="5"/>
      <c r="Y744" s="5"/>
    </row>
    <row r="745" spans="1:25" ht="15.75" customHeight="1" x14ac:dyDescent="0.25">
      <c r="A745" s="3"/>
      <c r="B745" s="3"/>
      <c r="C745" s="3"/>
      <c r="D745" s="3"/>
      <c r="E745" s="3"/>
      <c r="F745" s="149"/>
      <c r="G745" s="149"/>
      <c r="P745" s="4"/>
      <c r="V745" s="5"/>
      <c r="W745" s="5"/>
      <c r="X745" s="5"/>
      <c r="Y745" s="5"/>
    </row>
    <row r="746" spans="1:25" ht="15.75" customHeight="1" x14ac:dyDescent="0.25">
      <c r="A746" s="3"/>
      <c r="B746" s="3"/>
      <c r="C746" s="3"/>
      <c r="D746" s="3"/>
      <c r="E746" s="3"/>
      <c r="F746" s="149"/>
      <c r="G746" s="149"/>
      <c r="P746" s="4"/>
      <c r="V746" s="5"/>
      <c r="W746" s="5"/>
      <c r="X746" s="5"/>
      <c r="Y746" s="5"/>
    </row>
    <row r="747" spans="1:25" ht="15.75" customHeight="1" x14ac:dyDescent="0.25">
      <c r="A747" s="3"/>
      <c r="B747" s="3"/>
      <c r="C747" s="3"/>
      <c r="D747" s="3"/>
      <c r="E747" s="3"/>
      <c r="F747" s="149"/>
      <c r="G747" s="149"/>
      <c r="P747" s="4"/>
      <c r="V747" s="5"/>
      <c r="W747" s="5"/>
      <c r="X747" s="5"/>
      <c r="Y747" s="5"/>
    </row>
    <row r="748" spans="1:25" ht="15.75" customHeight="1" x14ac:dyDescent="0.25">
      <c r="A748" s="3"/>
      <c r="B748" s="3"/>
      <c r="C748" s="3"/>
      <c r="D748" s="3"/>
      <c r="E748" s="3"/>
      <c r="F748" s="149"/>
      <c r="G748" s="149"/>
      <c r="P748" s="4"/>
      <c r="V748" s="5"/>
      <c r="W748" s="5"/>
      <c r="X748" s="5"/>
      <c r="Y748" s="5"/>
    </row>
    <row r="749" spans="1:25" ht="15.75" customHeight="1" x14ac:dyDescent="0.25">
      <c r="A749" s="3"/>
      <c r="B749" s="3"/>
      <c r="C749" s="3"/>
      <c r="D749" s="3"/>
      <c r="E749" s="3"/>
      <c r="F749" s="149"/>
      <c r="G749" s="149"/>
      <c r="P749" s="4"/>
      <c r="V749" s="5"/>
      <c r="W749" s="5"/>
      <c r="X749" s="5"/>
      <c r="Y749" s="5"/>
    </row>
    <row r="750" spans="1:25" ht="15.75" customHeight="1" x14ac:dyDescent="0.25">
      <c r="A750" s="3"/>
      <c r="B750" s="3"/>
      <c r="C750" s="3"/>
      <c r="D750" s="3"/>
      <c r="E750" s="3"/>
      <c r="F750" s="149"/>
      <c r="G750" s="149"/>
      <c r="P750" s="4"/>
      <c r="V750" s="5"/>
      <c r="W750" s="5"/>
      <c r="X750" s="5"/>
      <c r="Y750" s="5"/>
    </row>
    <row r="751" spans="1:25" ht="15.75" customHeight="1" x14ac:dyDescent="0.25">
      <c r="A751" s="3"/>
      <c r="B751" s="3"/>
      <c r="C751" s="3"/>
      <c r="D751" s="3"/>
      <c r="E751" s="3"/>
      <c r="F751" s="149"/>
      <c r="G751" s="149"/>
      <c r="P751" s="4"/>
      <c r="V751" s="5"/>
      <c r="W751" s="5"/>
      <c r="X751" s="5"/>
      <c r="Y751" s="5"/>
    </row>
    <row r="752" spans="1:25" ht="15.75" customHeight="1" x14ac:dyDescent="0.25">
      <c r="A752" s="3"/>
      <c r="B752" s="3"/>
      <c r="C752" s="3"/>
      <c r="D752" s="3"/>
      <c r="E752" s="3"/>
      <c r="F752" s="149"/>
      <c r="G752" s="149"/>
      <c r="P752" s="4"/>
      <c r="V752" s="5"/>
      <c r="W752" s="5"/>
      <c r="X752" s="5"/>
      <c r="Y752" s="5"/>
    </row>
    <row r="753" spans="1:25" ht="15.75" customHeight="1" x14ac:dyDescent="0.25">
      <c r="A753" s="3"/>
      <c r="B753" s="3"/>
      <c r="C753" s="3"/>
      <c r="D753" s="3"/>
      <c r="E753" s="3"/>
      <c r="F753" s="149"/>
      <c r="G753" s="149"/>
      <c r="P753" s="4"/>
      <c r="V753" s="5"/>
      <c r="W753" s="5"/>
      <c r="X753" s="5"/>
      <c r="Y753" s="5"/>
    </row>
    <row r="754" spans="1:25" ht="15.75" customHeight="1" x14ac:dyDescent="0.25">
      <c r="A754" s="3"/>
      <c r="B754" s="3"/>
      <c r="C754" s="3"/>
      <c r="D754" s="3"/>
      <c r="E754" s="3"/>
      <c r="F754" s="149"/>
      <c r="G754" s="149"/>
      <c r="P754" s="4"/>
      <c r="V754" s="5"/>
      <c r="W754" s="5"/>
      <c r="X754" s="5"/>
      <c r="Y754" s="5"/>
    </row>
    <row r="755" spans="1:25" ht="15.75" customHeight="1" x14ac:dyDescent="0.25">
      <c r="A755" s="3"/>
      <c r="B755" s="3"/>
      <c r="C755" s="3"/>
      <c r="D755" s="3"/>
      <c r="E755" s="3"/>
      <c r="F755" s="149"/>
      <c r="G755" s="149"/>
      <c r="P755" s="4"/>
      <c r="V755" s="5"/>
      <c r="W755" s="5"/>
      <c r="X755" s="5"/>
      <c r="Y755" s="5"/>
    </row>
    <row r="756" spans="1:25" ht="15.75" customHeight="1" x14ac:dyDescent="0.25">
      <c r="A756" s="3"/>
      <c r="B756" s="3"/>
      <c r="C756" s="3"/>
      <c r="D756" s="3"/>
      <c r="E756" s="3"/>
      <c r="F756" s="149"/>
      <c r="G756" s="149"/>
      <c r="P756" s="4"/>
      <c r="V756" s="5"/>
      <c r="W756" s="5"/>
      <c r="X756" s="5"/>
      <c r="Y756" s="5"/>
    </row>
    <row r="757" spans="1:25" ht="15.75" customHeight="1" x14ac:dyDescent="0.25">
      <c r="A757" s="3"/>
      <c r="B757" s="3"/>
      <c r="C757" s="3"/>
      <c r="D757" s="3"/>
      <c r="E757" s="3"/>
      <c r="F757" s="149"/>
      <c r="G757" s="149"/>
      <c r="P757" s="4"/>
      <c r="V757" s="5"/>
      <c r="W757" s="5"/>
      <c r="X757" s="5"/>
      <c r="Y757" s="5"/>
    </row>
    <row r="758" spans="1:25" ht="15.75" customHeight="1" x14ac:dyDescent="0.25">
      <c r="A758" s="3"/>
      <c r="B758" s="3"/>
      <c r="C758" s="3"/>
      <c r="D758" s="3"/>
      <c r="E758" s="3"/>
      <c r="F758" s="149"/>
      <c r="G758" s="149"/>
      <c r="P758" s="4"/>
      <c r="V758" s="5"/>
      <c r="W758" s="5"/>
      <c r="X758" s="5"/>
      <c r="Y758" s="5"/>
    </row>
    <row r="759" spans="1:25" ht="15.75" customHeight="1" x14ac:dyDescent="0.25">
      <c r="A759" s="3"/>
      <c r="B759" s="3"/>
      <c r="C759" s="3"/>
      <c r="D759" s="3"/>
      <c r="E759" s="3"/>
      <c r="F759" s="149"/>
      <c r="G759" s="149"/>
      <c r="P759" s="4"/>
      <c r="V759" s="5"/>
      <c r="W759" s="5"/>
      <c r="X759" s="5"/>
      <c r="Y759" s="5"/>
    </row>
    <row r="760" spans="1:25" ht="15.75" customHeight="1" x14ac:dyDescent="0.25">
      <c r="A760" s="3"/>
      <c r="B760" s="3"/>
      <c r="C760" s="3"/>
      <c r="D760" s="3"/>
      <c r="E760" s="3"/>
      <c r="F760" s="149"/>
      <c r="G760" s="149"/>
      <c r="P760" s="4"/>
      <c r="V760" s="5"/>
      <c r="W760" s="5"/>
      <c r="X760" s="5"/>
      <c r="Y760" s="5"/>
    </row>
    <row r="761" spans="1:25" ht="15.75" customHeight="1" x14ac:dyDescent="0.25">
      <c r="A761" s="3"/>
      <c r="B761" s="3"/>
      <c r="C761" s="3"/>
      <c r="D761" s="3"/>
      <c r="E761" s="3"/>
      <c r="F761" s="149"/>
      <c r="G761" s="149"/>
      <c r="P761" s="4"/>
      <c r="V761" s="5"/>
      <c r="W761" s="5"/>
      <c r="X761" s="5"/>
      <c r="Y761" s="5"/>
    </row>
    <row r="762" spans="1:25" ht="15.75" customHeight="1" x14ac:dyDescent="0.25">
      <c r="A762" s="3"/>
      <c r="B762" s="3"/>
      <c r="C762" s="3"/>
      <c r="D762" s="3"/>
      <c r="E762" s="3"/>
      <c r="F762" s="149"/>
      <c r="G762" s="149"/>
      <c r="P762" s="4"/>
      <c r="V762" s="5"/>
      <c r="W762" s="5"/>
      <c r="X762" s="5"/>
      <c r="Y762" s="5"/>
    </row>
    <row r="763" spans="1:25" ht="15.75" customHeight="1" x14ac:dyDescent="0.25">
      <c r="A763" s="3"/>
      <c r="B763" s="3"/>
      <c r="C763" s="3"/>
      <c r="D763" s="3"/>
      <c r="E763" s="3"/>
      <c r="F763" s="149"/>
      <c r="G763" s="149"/>
      <c r="P763" s="4"/>
      <c r="V763" s="5"/>
      <c r="W763" s="5"/>
      <c r="X763" s="5"/>
      <c r="Y763" s="5"/>
    </row>
    <row r="764" spans="1:25" ht="15.75" customHeight="1" x14ac:dyDescent="0.25">
      <c r="A764" s="3"/>
      <c r="B764" s="3"/>
      <c r="C764" s="3"/>
      <c r="D764" s="3"/>
      <c r="E764" s="3"/>
      <c r="F764" s="149"/>
      <c r="G764" s="149"/>
      <c r="P764" s="4"/>
      <c r="V764" s="5"/>
      <c r="W764" s="5"/>
      <c r="X764" s="5"/>
      <c r="Y764" s="5"/>
    </row>
    <row r="765" spans="1:25" ht="15.75" customHeight="1" x14ac:dyDescent="0.25">
      <c r="A765" s="3"/>
      <c r="B765" s="3"/>
      <c r="C765" s="3"/>
      <c r="D765" s="3"/>
      <c r="E765" s="3"/>
      <c r="F765" s="149"/>
      <c r="G765" s="149"/>
      <c r="P765" s="4"/>
      <c r="V765" s="5"/>
      <c r="W765" s="5"/>
      <c r="X765" s="5"/>
      <c r="Y765" s="5"/>
    </row>
    <row r="766" spans="1:25" ht="15.75" customHeight="1" x14ac:dyDescent="0.25">
      <c r="A766" s="3"/>
      <c r="B766" s="3"/>
      <c r="C766" s="3"/>
      <c r="D766" s="3"/>
      <c r="E766" s="3"/>
      <c r="F766" s="149"/>
      <c r="G766" s="149"/>
      <c r="P766" s="4"/>
      <c r="V766" s="5"/>
      <c r="W766" s="5"/>
      <c r="X766" s="5"/>
      <c r="Y766" s="5"/>
    </row>
    <row r="767" spans="1:25" ht="15.75" customHeight="1" x14ac:dyDescent="0.25">
      <c r="A767" s="3"/>
      <c r="B767" s="3"/>
      <c r="C767" s="3"/>
      <c r="D767" s="3"/>
      <c r="E767" s="3"/>
      <c r="F767" s="149"/>
      <c r="G767" s="149"/>
      <c r="P767" s="4"/>
      <c r="V767" s="5"/>
      <c r="W767" s="5"/>
      <c r="X767" s="5"/>
      <c r="Y767" s="5"/>
    </row>
    <row r="768" spans="1:25" ht="15.75" customHeight="1" x14ac:dyDescent="0.25">
      <c r="A768" s="3"/>
      <c r="B768" s="3"/>
      <c r="C768" s="3"/>
      <c r="D768" s="3"/>
      <c r="E768" s="3"/>
      <c r="F768" s="149"/>
      <c r="G768" s="149"/>
      <c r="P768" s="4"/>
      <c r="V768" s="5"/>
      <c r="W768" s="5"/>
      <c r="X768" s="5"/>
      <c r="Y768" s="5"/>
    </row>
    <row r="769" spans="1:25" ht="15.75" customHeight="1" x14ac:dyDescent="0.25">
      <c r="A769" s="3"/>
      <c r="B769" s="3"/>
      <c r="C769" s="3"/>
      <c r="D769" s="3"/>
      <c r="E769" s="3"/>
      <c r="F769" s="149"/>
      <c r="G769" s="149"/>
      <c r="P769" s="4"/>
      <c r="V769" s="5"/>
      <c r="W769" s="5"/>
      <c r="X769" s="5"/>
      <c r="Y769" s="5"/>
    </row>
    <row r="770" spans="1:25" ht="15.75" customHeight="1" x14ac:dyDescent="0.25">
      <c r="A770" s="3"/>
      <c r="B770" s="3"/>
      <c r="C770" s="3"/>
      <c r="D770" s="3"/>
      <c r="E770" s="3"/>
      <c r="F770" s="149"/>
      <c r="G770" s="149"/>
      <c r="P770" s="4"/>
      <c r="V770" s="5"/>
      <c r="W770" s="5"/>
      <c r="X770" s="5"/>
      <c r="Y770" s="5"/>
    </row>
    <row r="771" spans="1:25" ht="15.75" customHeight="1" x14ac:dyDescent="0.25">
      <c r="A771" s="3"/>
      <c r="B771" s="3"/>
      <c r="C771" s="3"/>
      <c r="D771" s="3"/>
      <c r="E771" s="3"/>
      <c r="F771" s="149"/>
      <c r="G771" s="149"/>
      <c r="P771" s="4"/>
      <c r="V771" s="5"/>
      <c r="W771" s="5"/>
      <c r="X771" s="5"/>
      <c r="Y771" s="5"/>
    </row>
    <row r="772" spans="1:25" ht="15.75" customHeight="1" x14ac:dyDescent="0.25">
      <c r="A772" s="3"/>
      <c r="B772" s="3"/>
      <c r="C772" s="3"/>
      <c r="D772" s="3"/>
      <c r="E772" s="3"/>
      <c r="F772" s="149"/>
      <c r="G772" s="149"/>
      <c r="P772" s="4"/>
      <c r="V772" s="5"/>
      <c r="W772" s="5"/>
      <c r="X772" s="5"/>
      <c r="Y772" s="5"/>
    </row>
    <row r="773" spans="1:25" ht="15.75" customHeight="1" x14ac:dyDescent="0.25">
      <c r="A773" s="3"/>
      <c r="B773" s="3"/>
      <c r="C773" s="3"/>
      <c r="D773" s="3"/>
      <c r="E773" s="3"/>
      <c r="F773" s="149"/>
      <c r="G773" s="149"/>
      <c r="P773" s="4"/>
      <c r="V773" s="5"/>
      <c r="W773" s="5"/>
      <c r="X773" s="5"/>
      <c r="Y773" s="5"/>
    </row>
    <row r="774" spans="1:25" ht="15.75" customHeight="1" x14ac:dyDescent="0.25">
      <c r="A774" s="3"/>
      <c r="B774" s="3"/>
      <c r="C774" s="3"/>
      <c r="D774" s="3"/>
      <c r="E774" s="3"/>
      <c r="F774" s="149"/>
      <c r="G774" s="149"/>
      <c r="P774" s="4"/>
      <c r="V774" s="5"/>
      <c r="W774" s="5"/>
      <c r="X774" s="5"/>
      <c r="Y774" s="5"/>
    </row>
    <row r="775" spans="1:25" ht="15.75" customHeight="1" x14ac:dyDescent="0.25">
      <c r="A775" s="3"/>
      <c r="B775" s="3"/>
      <c r="C775" s="3"/>
      <c r="D775" s="3"/>
      <c r="E775" s="3"/>
      <c r="F775" s="149"/>
      <c r="G775" s="149"/>
      <c r="P775" s="4"/>
      <c r="V775" s="5"/>
      <c r="W775" s="5"/>
      <c r="X775" s="5"/>
      <c r="Y775" s="5"/>
    </row>
    <row r="776" spans="1:25" ht="15.75" customHeight="1" x14ac:dyDescent="0.25">
      <c r="A776" s="3"/>
      <c r="B776" s="3"/>
      <c r="C776" s="3"/>
      <c r="D776" s="3"/>
      <c r="E776" s="3"/>
      <c r="F776" s="149"/>
      <c r="G776" s="149"/>
      <c r="P776" s="4"/>
      <c r="V776" s="5"/>
      <c r="W776" s="5"/>
      <c r="X776" s="5"/>
      <c r="Y776" s="5"/>
    </row>
    <row r="777" spans="1:25" ht="15.75" customHeight="1" x14ac:dyDescent="0.25">
      <c r="A777" s="3"/>
      <c r="B777" s="3"/>
      <c r="C777" s="3"/>
      <c r="D777" s="3"/>
      <c r="E777" s="3"/>
      <c r="F777" s="149"/>
      <c r="G777" s="149"/>
      <c r="P777" s="4"/>
      <c r="V777" s="5"/>
      <c r="W777" s="5"/>
      <c r="X777" s="5"/>
      <c r="Y777" s="5"/>
    </row>
    <row r="778" spans="1:25" ht="15.75" customHeight="1" x14ac:dyDescent="0.25">
      <c r="A778" s="3"/>
      <c r="B778" s="3"/>
      <c r="C778" s="3"/>
      <c r="D778" s="3"/>
      <c r="E778" s="3"/>
      <c r="F778" s="149"/>
      <c r="G778" s="149"/>
      <c r="P778" s="4"/>
      <c r="V778" s="5"/>
      <c r="W778" s="5"/>
      <c r="X778" s="5"/>
      <c r="Y778" s="5"/>
    </row>
    <row r="779" spans="1:25" ht="15.75" customHeight="1" x14ac:dyDescent="0.25">
      <c r="A779" s="3"/>
      <c r="B779" s="3"/>
      <c r="C779" s="3"/>
      <c r="D779" s="3"/>
      <c r="E779" s="3"/>
      <c r="F779" s="149"/>
      <c r="G779" s="149"/>
      <c r="P779" s="4"/>
      <c r="V779" s="5"/>
      <c r="W779" s="5"/>
      <c r="X779" s="5"/>
      <c r="Y779" s="5"/>
    </row>
    <row r="780" spans="1:25" ht="15.75" customHeight="1" x14ac:dyDescent="0.25">
      <c r="A780" s="3"/>
      <c r="B780" s="3"/>
      <c r="C780" s="3"/>
      <c r="D780" s="3"/>
      <c r="E780" s="3"/>
      <c r="F780" s="149"/>
      <c r="G780" s="149"/>
      <c r="P780" s="4"/>
      <c r="V780" s="5"/>
      <c r="W780" s="5"/>
      <c r="X780" s="5"/>
      <c r="Y780" s="5"/>
    </row>
    <row r="781" spans="1:25" ht="15.75" customHeight="1" x14ac:dyDescent="0.25">
      <c r="A781" s="3"/>
      <c r="B781" s="3"/>
      <c r="C781" s="3"/>
      <c r="D781" s="3"/>
      <c r="E781" s="3"/>
      <c r="F781" s="149"/>
      <c r="G781" s="149"/>
      <c r="P781" s="4"/>
      <c r="V781" s="5"/>
      <c r="W781" s="5"/>
      <c r="X781" s="5"/>
      <c r="Y781" s="5"/>
    </row>
    <row r="782" spans="1:25" ht="15.75" customHeight="1" x14ac:dyDescent="0.25">
      <c r="A782" s="3"/>
      <c r="B782" s="3"/>
      <c r="C782" s="3"/>
      <c r="D782" s="3"/>
      <c r="E782" s="3"/>
      <c r="F782" s="149"/>
      <c r="G782" s="149"/>
      <c r="P782" s="4"/>
      <c r="V782" s="5"/>
      <c r="W782" s="5"/>
      <c r="X782" s="5"/>
      <c r="Y782" s="5"/>
    </row>
    <row r="783" spans="1:25" ht="15.75" customHeight="1" x14ac:dyDescent="0.25">
      <c r="A783" s="3"/>
      <c r="B783" s="3"/>
      <c r="C783" s="3"/>
      <c r="D783" s="3"/>
      <c r="E783" s="3"/>
      <c r="F783" s="149"/>
      <c r="G783" s="149"/>
      <c r="P783" s="4"/>
      <c r="V783" s="5"/>
      <c r="W783" s="5"/>
      <c r="X783" s="5"/>
      <c r="Y783" s="5"/>
    </row>
    <row r="784" spans="1:25" ht="15.75" customHeight="1" x14ac:dyDescent="0.25">
      <c r="A784" s="3"/>
      <c r="B784" s="3"/>
      <c r="C784" s="3"/>
      <c r="D784" s="3"/>
      <c r="E784" s="3"/>
      <c r="F784" s="149"/>
      <c r="G784" s="149"/>
      <c r="P784" s="4"/>
      <c r="V784" s="5"/>
      <c r="W784" s="5"/>
      <c r="X784" s="5"/>
      <c r="Y784" s="5"/>
    </row>
    <row r="785" spans="1:25" ht="15.75" customHeight="1" x14ac:dyDescent="0.25">
      <c r="A785" s="3"/>
      <c r="B785" s="3"/>
      <c r="C785" s="3"/>
      <c r="D785" s="3"/>
      <c r="E785" s="3"/>
      <c r="F785" s="149"/>
      <c r="G785" s="149"/>
      <c r="P785" s="4"/>
      <c r="V785" s="5"/>
      <c r="W785" s="5"/>
      <c r="X785" s="5"/>
      <c r="Y785" s="5"/>
    </row>
    <row r="786" spans="1:25" ht="15.75" customHeight="1" x14ac:dyDescent="0.25">
      <c r="A786" s="3"/>
      <c r="B786" s="3"/>
      <c r="C786" s="3"/>
      <c r="D786" s="3"/>
      <c r="E786" s="3"/>
      <c r="F786" s="149"/>
      <c r="G786" s="149"/>
      <c r="P786" s="4"/>
      <c r="V786" s="5"/>
      <c r="W786" s="5"/>
      <c r="X786" s="5"/>
      <c r="Y786" s="5"/>
    </row>
    <row r="787" spans="1:25" ht="15.75" customHeight="1" x14ac:dyDescent="0.25">
      <c r="A787" s="3"/>
      <c r="B787" s="3"/>
      <c r="C787" s="3"/>
      <c r="D787" s="3"/>
      <c r="E787" s="3"/>
      <c r="F787" s="149"/>
      <c r="G787" s="149"/>
      <c r="P787" s="4"/>
      <c r="V787" s="5"/>
      <c r="W787" s="5"/>
      <c r="X787" s="5"/>
      <c r="Y787" s="5"/>
    </row>
    <row r="788" spans="1:25" ht="15.75" customHeight="1" x14ac:dyDescent="0.25">
      <c r="A788" s="3"/>
      <c r="B788" s="3"/>
      <c r="C788" s="3"/>
      <c r="D788" s="3"/>
      <c r="E788" s="3"/>
      <c r="F788" s="149"/>
      <c r="G788" s="149"/>
      <c r="P788" s="4"/>
      <c r="V788" s="5"/>
      <c r="W788" s="5"/>
      <c r="X788" s="5"/>
      <c r="Y788" s="5"/>
    </row>
    <row r="789" spans="1:25" ht="15.75" customHeight="1" x14ac:dyDescent="0.25">
      <c r="A789" s="3"/>
      <c r="B789" s="3"/>
      <c r="C789" s="3"/>
      <c r="D789" s="3"/>
      <c r="E789" s="3"/>
      <c r="F789" s="149"/>
      <c r="G789" s="149"/>
      <c r="P789" s="4"/>
      <c r="V789" s="5"/>
      <c r="W789" s="5"/>
      <c r="X789" s="5"/>
      <c r="Y789" s="5"/>
    </row>
    <row r="790" spans="1:25" ht="15.75" customHeight="1" x14ac:dyDescent="0.25">
      <c r="A790" s="3"/>
      <c r="B790" s="3"/>
      <c r="C790" s="3"/>
      <c r="D790" s="3"/>
      <c r="E790" s="3"/>
      <c r="F790" s="149"/>
      <c r="G790" s="149"/>
      <c r="P790" s="4"/>
      <c r="V790" s="5"/>
      <c r="W790" s="5"/>
      <c r="X790" s="5"/>
      <c r="Y790" s="5"/>
    </row>
    <row r="791" spans="1:25" ht="15.75" customHeight="1" x14ac:dyDescent="0.25">
      <c r="A791" s="3"/>
      <c r="B791" s="3"/>
      <c r="C791" s="3"/>
      <c r="D791" s="3"/>
      <c r="E791" s="3"/>
      <c r="F791" s="149"/>
      <c r="G791" s="149"/>
      <c r="P791" s="4"/>
      <c r="V791" s="5"/>
      <c r="W791" s="5"/>
      <c r="X791" s="5"/>
      <c r="Y791" s="5"/>
    </row>
    <row r="792" spans="1:25" ht="15.75" customHeight="1" x14ac:dyDescent="0.25">
      <c r="A792" s="3"/>
      <c r="B792" s="3"/>
      <c r="C792" s="3"/>
      <c r="D792" s="3"/>
      <c r="E792" s="3"/>
      <c r="F792" s="149"/>
      <c r="G792" s="149"/>
      <c r="P792" s="4"/>
      <c r="V792" s="5"/>
      <c r="W792" s="5"/>
      <c r="X792" s="5"/>
      <c r="Y792" s="5"/>
    </row>
    <row r="793" spans="1:25" ht="15.75" customHeight="1" x14ac:dyDescent="0.25">
      <c r="A793" s="3"/>
      <c r="B793" s="3"/>
      <c r="C793" s="3"/>
      <c r="D793" s="3"/>
      <c r="E793" s="3"/>
      <c r="F793" s="149"/>
      <c r="G793" s="149"/>
      <c r="P793" s="4"/>
      <c r="V793" s="5"/>
      <c r="W793" s="5"/>
      <c r="X793" s="5"/>
      <c r="Y793" s="5"/>
    </row>
    <row r="794" spans="1:25" ht="15.75" customHeight="1" x14ac:dyDescent="0.25">
      <c r="A794" s="3"/>
      <c r="B794" s="3"/>
      <c r="C794" s="3"/>
      <c r="D794" s="3"/>
      <c r="E794" s="3"/>
      <c r="F794" s="149"/>
      <c r="G794" s="149"/>
      <c r="P794" s="4"/>
      <c r="V794" s="5"/>
      <c r="W794" s="5"/>
      <c r="X794" s="5"/>
      <c r="Y794" s="5"/>
    </row>
    <row r="795" spans="1:25" ht="15.75" customHeight="1" x14ac:dyDescent="0.25">
      <c r="A795" s="3"/>
      <c r="B795" s="3"/>
      <c r="C795" s="3"/>
      <c r="D795" s="3"/>
      <c r="E795" s="3"/>
      <c r="F795" s="149"/>
      <c r="G795" s="149"/>
      <c r="P795" s="4"/>
      <c r="V795" s="5"/>
      <c r="W795" s="5"/>
      <c r="X795" s="5"/>
      <c r="Y795" s="5"/>
    </row>
    <row r="796" spans="1:25" ht="15.75" customHeight="1" x14ac:dyDescent="0.25">
      <c r="A796" s="3"/>
      <c r="B796" s="3"/>
      <c r="C796" s="3"/>
      <c r="D796" s="3"/>
      <c r="E796" s="3"/>
      <c r="F796" s="149"/>
      <c r="G796" s="149"/>
      <c r="P796" s="4"/>
      <c r="V796" s="5"/>
      <c r="W796" s="5"/>
      <c r="X796" s="5"/>
      <c r="Y796" s="5"/>
    </row>
    <row r="797" spans="1:25" ht="15.75" customHeight="1" x14ac:dyDescent="0.25">
      <c r="A797" s="3"/>
      <c r="B797" s="3"/>
      <c r="C797" s="3"/>
      <c r="D797" s="3"/>
      <c r="E797" s="3"/>
      <c r="F797" s="149"/>
      <c r="G797" s="149"/>
      <c r="P797" s="4"/>
      <c r="V797" s="5"/>
      <c r="W797" s="5"/>
      <c r="X797" s="5"/>
      <c r="Y797" s="5"/>
    </row>
    <row r="798" spans="1:25" ht="15.75" customHeight="1" x14ac:dyDescent="0.25">
      <c r="A798" s="3"/>
      <c r="B798" s="3"/>
      <c r="C798" s="3"/>
      <c r="D798" s="3"/>
      <c r="E798" s="3"/>
      <c r="F798" s="149"/>
      <c r="G798" s="149"/>
      <c r="P798" s="4"/>
      <c r="V798" s="5"/>
      <c r="W798" s="5"/>
      <c r="X798" s="5"/>
      <c r="Y798" s="5"/>
    </row>
    <row r="799" spans="1:25" ht="15.75" customHeight="1" x14ac:dyDescent="0.25">
      <c r="A799" s="3"/>
      <c r="B799" s="3"/>
      <c r="C799" s="3"/>
      <c r="D799" s="3"/>
      <c r="E799" s="3"/>
      <c r="F799" s="149"/>
      <c r="G799" s="149"/>
      <c r="P799" s="4"/>
      <c r="V799" s="5"/>
      <c r="W799" s="5"/>
      <c r="X799" s="5"/>
      <c r="Y799" s="5"/>
    </row>
    <row r="800" spans="1:25" ht="15.75" customHeight="1" x14ac:dyDescent="0.25">
      <c r="A800" s="3"/>
      <c r="B800" s="3"/>
      <c r="C800" s="3"/>
      <c r="D800" s="3"/>
      <c r="E800" s="3"/>
      <c r="F800" s="149"/>
      <c r="G800" s="149"/>
      <c r="P800" s="4"/>
      <c r="V800" s="5"/>
      <c r="W800" s="5"/>
      <c r="X800" s="5"/>
      <c r="Y800" s="5"/>
    </row>
    <row r="801" spans="1:25" ht="15.75" customHeight="1" x14ac:dyDescent="0.25">
      <c r="A801" s="3"/>
      <c r="B801" s="3"/>
      <c r="C801" s="3"/>
      <c r="D801" s="3"/>
      <c r="E801" s="3"/>
      <c r="F801" s="149"/>
      <c r="G801" s="149"/>
      <c r="P801" s="4"/>
      <c r="V801" s="5"/>
      <c r="W801" s="5"/>
      <c r="X801" s="5"/>
      <c r="Y801" s="5"/>
    </row>
    <row r="802" spans="1:25" ht="15.75" customHeight="1" x14ac:dyDescent="0.25">
      <c r="A802" s="3"/>
      <c r="B802" s="3"/>
      <c r="C802" s="3"/>
      <c r="D802" s="3"/>
      <c r="E802" s="3"/>
      <c r="F802" s="149"/>
      <c r="G802" s="149"/>
      <c r="P802" s="4"/>
      <c r="V802" s="5"/>
      <c r="W802" s="5"/>
      <c r="X802" s="5"/>
      <c r="Y802" s="5"/>
    </row>
    <row r="803" spans="1:25" ht="15.75" customHeight="1" x14ac:dyDescent="0.25">
      <c r="A803" s="3"/>
      <c r="B803" s="3"/>
      <c r="C803" s="3"/>
      <c r="D803" s="3"/>
      <c r="E803" s="3"/>
      <c r="F803" s="149"/>
      <c r="G803" s="149"/>
      <c r="P803" s="4"/>
      <c r="V803" s="5"/>
      <c r="W803" s="5"/>
      <c r="X803" s="5"/>
      <c r="Y803" s="5"/>
    </row>
    <row r="804" spans="1:25" ht="15.75" customHeight="1" x14ac:dyDescent="0.25">
      <c r="A804" s="3"/>
      <c r="B804" s="3"/>
      <c r="C804" s="3"/>
      <c r="D804" s="3"/>
      <c r="E804" s="3"/>
      <c r="F804" s="149"/>
      <c r="G804" s="149"/>
      <c r="P804" s="4"/>
      <c r="V804" s="5"/>
      <c r="W804" s="5"/>
      <c r="X804" s="5"/>
      <c r="Y804" s="5"/>
    </row>
    <row r="805" spans="1:25" ht="15.75" customHeight="1" x14ac:dyDescent="0.25">
      <c r="A805" s="3"/>
      <c r="B805" s="3"/>
      <c r="C805" s="3"/>
      <c r="D805" s="3"/>
      <c r="E805" s="3"/>
      <c r="F805" s="149"/>
      <c r="G805" s="149"/>
      <c r="P805" s="4"/>
      <c r="V805" s="5"/>
      <c r="W805" s="5"/>
      <c r="X805" s="5"/>
      <c r="Y805" s="5"/>
    </row>
    <row r="806" spans="1:25" ht="15.75" customHeight="1" x14ac:dyDescent="0.25">
      <c r="A806" s="3"/>
      <c r="B806" s="3"/>
      <c r="C806" s="3"/>
      <c r="D806" s="3"/>
      <c r="E806" s="3"/>
      <c r="F806" s="149"/>
      <c r="G806" s="149"/>
      <c r="P806" s="4"/>
      <c r="V806" s="5"/>
      <c r="W806" s="5"/>
      <c r="X806" s="5"/>
      <c r="Y806" s="5"/>
    </row>
    <row r="807" spans="1:25" ht="15.75" customHeight="1" x14ac:dyDescent="0.25">
      <c r="A807" s="3"/>
      <c r="B807" s="3"/>
      <c r="C807" s="3"/>
      <c r="D807" s="3"/>
      <c r="E807" s="3"/>
      <c r="F807" s="149"/>
      <c r="G807" s="149"/>
      <c r="P807" s="4"/>
      <c r="V807" s="5"/>
      <c r="W807" s="5"/>
      <c r="X807" s="5"/>
      <c r="Y807" s="5"/>
    </row>
    <row r="808" spans="1:25" ht="15.75" customHeight="1" x14ac:dyDescent="0.25">
      <c r="A808" s="3"/>
      <c r="B808" s="3"/>
      <c r="C808" s="3"/>
      <c r="D808" s="3"/>
      <c r="E808" s="3"/>
      <c r="F808" s="149"/>
      <c r="G808" s="149"/>
      <c r="P808" s="4"/>
      <c r="V808" s="5"/>
      <c r="W808" s="5"/>
      <c r="X808" s="5"/>
      <c r="Y808" s="5"/>
    </row>
    <row r="809" spans="1:25" ht="15.75" customHeight="1" x14ac:dyDescent="0.25">
      <c r="A809" s="3"/>
      <c r="B809" s="3"/>
      <c r="C809" s="3"/>
      <c r="D809" s="3"/>
      <c r="E809" s="3"/>
      <c r="F809" s="149"/>
      <c r="G809" s="149"/>
      <c r="P809" s="4"/>
      <c r="V809" s="5"/>
      <c r="W809" s="5"/>
      <c r="X809" s="5"/>
      <c r="Y809" s="5"/>
    </row>
    <row r="810" spans="1:25" ht="15.75" customHeight="1" x14ac:dyDescent="0.25">
      <c r="A810" s="3"/>
      <c r="B810" s="3"/>
      <c r="C810" s="3"/>
      <c r="D810" s="3"/>
      <c r="E810" s="3"/>
      <c r="F810" s="149"/>
      <c r="G810" s="149"/>
      <c r="P810" s="4"/>
      <c r="V810" s="5"/>
      <c r="W810" s="5"/>
      <c r="X810" s="5"/>
      <c r="Y810" s="5"/>
    </row>
    <row r="811" spans="1:25" ht="15.75" customHeight="1" x14ac:dyDescent="0.25">
      <c r="A811" s="3"/>
      <c r="B811" s="3"/>
      <c r="C811" s="3"/>
      <c r="D811" s="3"/>
      <c r="E811" s="3"/>
      <c r="F811" s="149"/>
      <c r="G811" s="149"/>
      <c r="P811" s="4"/>
      <c r="V811" s="5"/>
      <c r="W811" s="5"/>
      <c r="X811" s="5"/>
      <c r="Y811" s="5"/>
    </row>
    <row r="812" spans="1:25" ht="15.75" customHeight="1" x14ac:dyDescent="0.25">
      <c r="A812" s="3"/>
      <c r="B812" s="3"/>
      <c r="C812" s="3"/>
      <c r="D812" s="3"/>
      <c r="E812" s="3"/>
      <c r="F812" s="149"/>
      <c r="G812" s="149"/>
      <c r="P812" s="4"/>
      <c r="V812" s="5"/>
      <c r="W812" s="5"/>
      <c r="X812" s="5"/>
      <c r="Y812" s="5"/>
    </row>
    <row r="813" spans="1:25" ht="15.75" customHeight="1" x14ac:dyDescent="0.25">
      <c r="A813" s="3"/>
      <c r="B813" s="3"/>
      <c r="C813" s="3"/>
      <c r="D813" s="3"/>
      <c r="E813" s="3"/>
      <c r="F813" s="149"/>
      <c r="G813" s="149"/>
      <c r="P813" s="4"/>
      <c r="V813" s="5"/>
      <c r="W813" s="5"/>
      <c r="X813" s="5"/>
      <c r="Y813" s="5"/>
    </row>
    <row r="814" spans="1:25" ht="15.75" customHeight="1" x14ac:dyDescent="0.25">
      <c r="A814" s="3"/>
      <c r="B814" s="3"/>
      <c r="C814" s="3"/>
      <c r="D814" s="3"/>
      <c r="E814" s="3"/>
      <c r="F814" s="149"/>
      <c r="G814" s="149"/>
      <c r="P814" s="4"/>
      <c r="V814" s="5"/>
      <c r="W814" s="5"/>
      <c r="X814" s="5"/>
      <c r="Y814" s="5"/>
    </row>
    <row r="815" spans="1:25" ht="15.75" customHeight="1" x14ac:dyDescent="0.25">
      <c r="A815" s="3"/>
      <c r="B815" s="3"/>
      <c r="C815" s="3"/>
      <c r="D815" s="3"/>
      <c r="E815" s="3"/>
      <c r="F815" s="149"/>
      <c r="G815" s="149"/>
      <c r="P815" s="4"/>
      <c r="V815" s="5"/>
      <c r="W815" s="5"/>
      <c r="X815" s="5"/>
      <c r="Y815" s="5"/>
    </row>
    <row r="816" spans="1:25" ht="15.75" customHeight="1" x14ac:dyDescent="0.25">
      <c r="A816" s="3"/>
      <c r="B816" s="3"/>
      <c r="C816" s="3"/>
      <c r="D816" s="3"/>
      <c r="E816" s="3"/>
      <c r="F816" s="149"/>
      <c r="G816" s="149"/>
      <c r="P816" s="4"/>
      <c r="V816" s="5"/>
      <c r="W816" s="5"/>
      <c r="X816" s="5"/>
      <c r="Y816" s="5"/>
    </row>
    <row r="817" spans="1:25" ht="15.75" customHeight="1" x14ac:dyDescent="0.25">
      <c r="A817" s="3"/>
      <c r="B817" s="3"/>
      <c r="C817" s="3"/>
      <c r="D817" s="3"/>
      <c r="E817" s="3"/>
      <c r="F817" s="149"/>
      <c r="G817" s="149"/>
      <c r="P817" s="4"/>
      <c r="V817" s="5"/>
      <c r="W817" s="5"/>
      <c r="X817" s="5"/>
      <c r="Y817" s="5"/>
    </row>
    <row r="818" spans="1:25" ht="15.75" customHeight="1" x14ac:dyDescent="0.25">
      <c r="A818" s="3"/>
      <c r="B818" s="3"/>
      <c r="C818" s="3"/>
      <c r="D818" s="3"/>
      <c r="E818" s="3"/>
      <c r="F818" s="149"/>
      <c r="G818" s="149"/>
      <c r="P818" s="4"/>
      <c r="V818" s="5"/>
      <c r="W818" s="5"/>
      <c r="X818" s="5"/>
      <c r="Y818" s="5"/>
    </row>
    <row r="819" spans="1:25" ht="15.75" customHeight="1" x14ac:dyDescent="0.25">
      <c r="A819" s="3"/>
      <c r="B819" s="3"/>
      <c r="C819" s="3"/>
      <c r="D819" s="3"/>
      <c r="E819" s="3"/>
      <c r="F819" s="149"/>
      <c r="G819" s="149"/>
      <c r="P819" s="4"/>
      <c r="V819" s="5"/>
      <c r="W819" s="5"/>
      <c r="X819" s="5"/>
      <c r="Y819" s="5"/>
    </row>
    <row r="820" spans="1:25" ht="15.75" customHeight="1" x14ac:dyDescent="0.25">
      <c r="A820" s="3"/>
      <c r="B820" s="3"/>
      <c r="C820" s="3"/>
      <c r="D820" s="3"/>
      <c r="E820" s="3"/>
      <c r="F820" s="149"/>
      <c r="G820" s="149"/>
      <c r="P820" s="4"/>
      <c r="V820" s="5"/>
      <c r="W820" s="5"/>
      <c r="X820" s="5"/>
      <c r="Y820" s="5"/>
    </row>
    <row r="821" spans="1:25" ht="15.75" customHeight="1" x14ac:dyDescent="0.25">
      <c r="A821" s="3"/>
      <c r="B821" s="3"/>
      <c r="C821" s="3"/>
      <c r="D821" s="3"/>
      <c r="E821" s="3"/>
      <c r="F821" s="149"/>
      <c r="G821" s="149"/>
      <c r="P821" s="4"/>
      <c r="V821" s="5"/>
      <c r="W821" s="5"/>
      <c r="X821" s="5"/>
      <c r="Y821" s="5"/>
    </row>
    <row r="822" spans="1:25" ht="15.75" customHeight="1" x14ac:dyDescent="0.25">
      <c r="A822" s="3"/>
      <c r="B822" s="3"/>
      <c r="C822" s="3"/>
      <c r="D822" s="3"/>
      <c r="E822" s="3"/>
      <c r="F822" s="149"/>
      <c r="G822" s="149"/>
      <c r="P822" s="4"/>
      <c r="V822" s="5"/>
      <c r="W822" s="5"/>
      <c r="X822" s="5"/>
      <c r="Y822" s="5"/>
    </row>
    <row r="823" spans="1:25" ht="15.75" customHeight="1" x14ac:dyDescent="0.25">
      <c r="A823" s="3"/>
      <c r="B823" s="3"/>
      <c r="C823" s="3"/>
      <c r="D823" s="3"/>
      <c r="E823" s="3"/>
      <c r="F823" s="149"/>
      <c r="G823" s="149"/>
      <c r="P823" s="4"/>
      <c r="V823" s="5"/>
      <c r="W823" s="5"/>
      <c r="X823" s="5"/>
      <c r="Y823" s="5"/>
    </row>
    <row r="824" spans="1:25" ht="15.75" customHeight="1" x14ac:dyDescent="0.25">
      <c r="A824" s="3"/>
      <c r="B824" s="3"/>
      <c r="C824" s="3"/>
      <c r="D824" s="3"/>
      <c r="E824" s="3"/>
      <c r="F824" s="149"/>
      <c r="G824" s="149"/>
      <c r="P824" s="4"/>
      <c r="V824" s="5"/>
      <c r="W824" s="5"/>
      <c r="X824" s="5"/>
      <c r="Y824" s="5"/>
    </row>
    <row r="825" spans="1:25" ht="15.75" customHeight="1" x14ac:dyDescent="0.25">
      <c r="A825" s="3"/>
      <c r="B825" s="3"/>
      <c r="C825" s="3"/>
      <c r="D825" s="3"/>
      <c r="E825" s="3"/>
      <c r="F825" s="149"/>
      <c r="G825" s="149"/>
      <c r="P825" s="4"/>
      <c r="V825" s="5"/>
      <c r="W825" s="5"/>
      <c r="X825" s="5"/>
      <c r="Y825" s="5"/>
    </row>
    <row r="826" spans="1:25" ht="15.75" customHeight="1" x14ac:dyDescent="0.25">
      <c r="A826" s="3"/>
      <c r="B826" s="3"/>
      <c r="C826" s="3"/>
      <c r="D826" s="3"/>
      <c r="E826" s="3"/>
      <c r="F826" s="149"/>
      <c r="G826" s="149"/>
      <c r="P826" s="4"/>
      <c r="V826" s="5"/>
      <c r="W826" s="5"/>
      <c r="X826" s="5"/>
      <c r="Y826" s="5"/>
    </row>
    <row r="827" spans="1:25" ht="15.75" customHeight="1" x14ac:dyDescent="0.25">
      <c r="A827" s="3"/>
      <c r="B827" s="3"/>
      <c r="C827" s="3"/>
      <c r="D827" s="3"/>
      <c r="E827" s="3"/>
      <c r="F827" s="149"/>
      <c r="G827" s="149"/>
      <c r="P827" s="4"/>
      <c r="V827" s="5"/>
      <c r="W827" s="5"/>
      <c r="X827" s="5"/>
      <c r="Y827" s="5"/>
    </row>
    <row r="828" spans="1:25" ht="15.75" customHeight="1" x14ac:dyDescent="0.25">
      <c r="A828" s="3"/>
      <c r="B828" s="3"/>
      <c r="C828" s="3"/>
      <c r="D828" s="3"/>
      <c r="E828" s="3"/>
      <c r="F828" s="149"/>
      <c r="G828" s="149"/>
      <c r="P828" s="4"/>
      <c r="V828" s="5"/>
      <c r="W828" s="5"/>
      <c r="X828" s="5"/>
      <c r="Y828" s="5"/>
    </row>
    <row r="829" spans="1:25" ht="15.75" customHeight="1" x14ac:dyDescent="0.25">
      <c r="A829" s="3"/>
      <c r="B829" s="3"/>
      <c r="C829" s="3"/>
      <c r="D829" s="3"/>
      <c r="E829" s="3"/>
      <c r="F829" s="149"/>
      <c r="G829" s="149"/>
      <c r="P829" s="4"/>
      <c r="V829" s="5"/>
      <c r="W829" s="5"/>
      <c r="X829" s="5"/>
      <c r="Y829" s="5"/>
    </row>
    <row r="830" spans="1:25" ht="15.75" customHeight="1" x14ac:dyDescent="0.25">
      <c r="A830" s="3"/>
      <c r="B830" s="3"/>
      <c r="C830" s="3"/>
      <c r="D830" s="3"/>
      <c r="E830" s="3"/>
      <c r="F830" s="149"/>
      <c r="G830" s="149"/>
      <c r="P830" s="4"/>
      <c r="V830" s="5"/>
      <c r="W830" s="5"/>
      <c r="X830" s="5"/>
      <c r="Y830" s="5"/>
    </row>
    <row r="831" spans="1:25" ht="15.75" customHeight="1" x14ac:dyDescent="0.25">
      <c r="A831" s="3"/>
      <c r="B831" s="3"/>
      <c r="C831" s="3"/>
      <c r="D831" s="3"/>
      <c r="E831" s="3"/>
      <c r="F831" s="149"/>
      <c r="G831" s="149"/>
      <c r="P831" s="4"/>
      <c r="V831" s="5"/>
      <c r="W831" s="5"/>
      <c r="X831" s="5"/>
      <c r="Y831" s="5"/>
    </row>
    <row r="832" spans="1:25" ht="15.75" customHeight="1" x14ac:dyDescent="0.25">
      <c r="A832" s="3"/>
      <c r="B832" s="3"/>
      <c r="C832" s="3"/>
      <c r="D832" s="3"/>
      <c r="E832" s="3"/>
      <c r="F832" s="149"/>
      <c r="G832" s="149"/>
      <c r="P832" s="4"/>
      <c r="V832" s="5"/>
      <c r="W832" s="5"/>
      <c r="X832" s="5"/>
      <c r="Y832" s="5"/>
    </row>
    <row r="833" spans="1:25" ht="15.75" customHeight="1" x14ac:dyDescent="0.25">
      <c r="A833" s="3"/>
      <c r="B833" s="3"/>
      <c r="C833" s="3"/>
      <c r="D833" s="3"/>
      <c r="E833" s="3"/>
      <c r="F833" s="149"/>
      <c r="G833" s="149"/>
      <c r="P833" s="4"/>
      <c r="V833" s="5"/>
      <c r="W833" s="5"/>
      <c r="X833" s="5"/>
      <c r="Y833" s="5"/>
    </row>
    <row r="834" spans="1:25" ht="15.75" customHeight="1" x14ac:dyDescent="0.25">
      <c r="A834" s="3"/>
      <c r="B834" s="3"/>
      <c r="C834" s="3"/>
      <c r="D834" s="3"/>
      <c r="E834" s="3"/>
      <c r="F834" s="149"/>
      <c r="G834" s="149"/>
      <c r="P834" s="4"/>
      <c r="V834" s="5"/>
      <c r="W834" s="5"/>
      <c r="X834" s="5"/>
      <c r="Y834" s="5"/>
    </row>
    <row r="835" spans="1:25" ht="15.75" customHeight="1" x14ac:dyDescent="0.25">
      <c r="A835" s="3"/>
      <c r="B835" s="3"/>
      <c r="C835" s="3"/>
      <c r="D835" s="3"/>
      <c r="E835" s="3"/>
      <c r="F835" s="149"/>
      <c r="G835" s="149"/>
      <c r="P835" s="4"/>
      <c r="V835" s="5"/>
      <c r="W835" s="5"/>
      <c r="X835" s="5"/>
      <c r="Y835" s="5"/>
    </row>
    <row r="836" spans="1:25" ht="15.75" customHeight="1" x14ac:dyDescent="0.25">
      <c r="A836" s="3"/>
      <c r="B836" s="3"/>
      <c r="C836" s="3"/>
      <c r="D836" s="3"/>
      <c r="E836" s="3"/>
      <c r="F836" s="149"/>
      <c r="G836" s="149"/>
      <c r="P836" s="4"/>
      <c r="V836" s="5"/>
      <c r="W836" s="5"/>
      <c r="X836" s="5"/>
      <c r="Y836" s="5"/>
    </row>
    <row r="837" spans="1:25" ht="15.75" customHeight="1" x14ac:dyDescent="0.25">
      <c r="A837" s="3"/>
      <c r="B837" s="3"/>
      <c r="C837" s="3"/>
      <c r="D837" s="3"/>
      <c r="E837" s="3"/>
      <c r="F837" s="149"/>
      <c r="G837" s="149"/>
      <c r="P837" s="4"/>
      <c r="V837" s="5"/>
      <c r="W837" s="5"/>
      <c r="X837" s="5"/>
      <c r="Y837" s="5"/>
    </row>
    <row r="838" spans="1:25" ht="15.75" customHeight="1" x14ac:dyDescent="0.25">
      <c r="A838" s="3"/>
      <c r="B838" s="3"/>
      <c r="C838" s="3"/>
      <c r="D838" s="3"/>
      <c r="E838" s="3"/>
      <c r="F838" s="149"/>
      <c r="G838" s="149"/>
      <c r="P838" s="4"/>
      <c r="V838" s="5"/>
      <c r="W838" s="5"/>
      <c r="X838" s="5"/>
      <c r="Y838" s="5"/>
    </row>
    <row r="839" spans="1:25" ht="15.75" customHeight="1" x14ac:dyDescent="0.25">
      <c r="A839" s="3"/>
      <c r="B839" s="3"/>
      <c r="C839" s="3"/>
      <c r="D839" s="3"/>
      <c r="E839" s="3"/>
      <c r="F839" s="149"/>
      <c r="G839" s="149"/>
      <c r="P839" s="4"/>
      <c r="V839" s="5"/>
      <c r="W839" s="5"/>
      <c r="X839" s="5"/>
      <c r="Y839" s="5"/>
    </row>
    <row r="840" spans="1:25" ht="15.75" customHeight="1" x14ac:dyDescent="0.25">
      <c r="A840" s="3"/>
      <c r="B840" s="3"/>
      <c r="C840" s="3"/>
      <c r="D840" s="3"/>
      <c r="E840" s="3"/>
      <c r="F840" s="149"/>
      <c r="G840" s="149"/>
      <c r="P840" s="4"/>
      <c r="V840" s="5"/>
      <c r="W840" s="5"/>
      <c r="X840" s="5"/>
      <c r="Y840" s="5"/>
    </row>
    <row r="841" spans="1:25" ht="15.75" customHeight="1" x14ac:dyDescent="0.25">
      <c r="A841" s="3"/>
      <c r="B841" s="3"/>
      <c r="C841" s="3"/>
      <c r="D841" s="3"/>
      <c r="E841" s="3"/>
      <c r="F841" s="149"/>
      <c r="G841" s="149"/>
      <c r="P841" s="4"/>
      <c r="V841" s="5"/>
      <c r="W841" s="5"/>
      <c r="X841" s="5"/>
      <c r="Y841" s="5"/>
    </row>
    <row r="842" spans="1:25" ht="15.75" customHeight="1" x14ac:dyDescent="0.25">
      <c r="A842" s="3"/>
      <c r="B842" s="3"/>
      <c r="C842" s="3"/>
      <c r="D842" s="3"/>
      <c r="E842" s="3"/>
      <c r="F842" s="149"/>
      <c r="G842" s="149"/>
      <c r="P842" s="4"/>
      <c r="V842" s="5"/>
      <c r="W842" s="5"/>
      <c r="X842" s="5"/>
      <c r="Y842" s="5"/>
    </row>
    <row r="843" spans="1:25" ht="15.75" customHeight="1" x14ac:dyDescent="0.25">
      <c r="A843" s="3"/>
      <c r="B843" s="3"/>
      <c r="C843" s="3"/>
      <c r="D843" s="3"/>
      <c r="E843" s="3"/>
      <c r="F843" s="149"/>
      <c r="G843" s="149"/>
      <c r="P843" s="4"/>
      <c r="V843" s="5"/>
      <c r="W843" s="5"/>
      <c r="X843" s="5"/>
      <c r="Y843" s="5"/>
    </row>
    <row r="844" spans="1:25" ht="15.75" customHeight="1" x14ac:dyDescent="0.25">
      <c r="A844" s="3"/>
      <c r="B844" s="3"/>
      <c r="C844" s="3"/>
      <c r="D844" s="3"/>
      <c r="E844" s="3"/>
      <c r="F844" s="149"/>
      <c r="G844" s="149"/>
      <c r="P844" s="4"/>
      <c r="V844" s="5"/>
      <c r="W844" s="5"/>
      <c r="X844" s="5"/>
      <c r="Y844" s="5"/>
    </row>
    <row r="845" spans="1:25" ht="15.75" customHeight="1" x14ac:dyDescent="0.25">
      <c r="A845" s="3"/>
      <c r="B845" s="3"/>
      <c r="C845" s="3"/>
      <c r="D845" s="3"/>
      <c r="E845" s="3"/>
      <c r="F845" s="149"/>
      <c r="G845" s="149"/>
      <c r="P845" s="4"/>
      <c r="V845" s="5"/>
      <c r="W845" s="5"/>
      <c r="X845" s="5"/>
      <c r="Y845" s="5"/>
    </row>
    <row r="846" spans="1:25" ht="15.75" customHeight="1" x14ac:dyDescent="0.25">
      <c r="A846" s="3"/>
      <c r="B846" s="3"/>
      <c r="C846" s="3"/>
      <c r="D846" s="3"/>
      <c r="E846" s="3"/>
      <c r="F846" s="149"/>
      <c r="G846" s="149"/>
      <c r="P846" s="4"/>
      <c r="V846" s="5"/>
      <c r="W846" s="5"/>
      <c r="X846" s="5"/>
      <c r="Y846" s="5"/>
    </row>
    <row r="847" spans="1:25" ht="15.75" customHeight="1" x14ac:dyDescent="0.25">
      <c r="A847" s="3"/>
      <c r="B847" s="3"/>
      <c r="C847" s="3"/>
      <c r="D847" s="3"/>
      <c r="E847" s="3"/>
      <c r="F847" s="149"/>
      <c r="G847" s="149"/>
      <c r="P847" s="4"/>
      <c r="V847" s="5"/>
      <c r="W847" s="5"/>
      <c r="X847" s="5"/>
      <c r="Y847" s="5"/>
    </row>
    <row r="848" spans="1:25" ht="15.75" customHeight="1" x14ac:dyDescent="0.25">
      <c r="A848" s="3"/>
      <c r="B848" s="3"/>
      <c r="C848" s="3"/>
      <c r="D848" s="3"/>
      <c r="E848" s="3"/>
      <c r="F848" s="149"/>
      <c r="G848" s="149"/>
      <c r="P848" s="4"/>
      <c r="V848" s="5"/>
      <c r="W848" s="5"/>
      <c r="X848" s="5"/>
      <c r="Y848" s="5"/>
    </row>
    <row r="849" spans="1:25" ht="15.75" customHeight="1" x14ac:dyDescent="0.25">
      <c r="A849" s="3"/>
      <c r="B849" s="3"/>
      <c r="C849" s="3"/>
      <c r="D849" s="3"/>
      <c r="E849" s="3"/>
      <c r="F849" s="149"/>
      <c r="G849" s="149"/>
      <c r="P849" s="4"/>
      <c r="V849" s="5"/>
      <c r="W849" s="5"/>
      <c r="X849" s="5"/>
      <c r="Y849" s="5"/>
    </row>
    <row r="850" spans="1:25" ht="15.75" customHeight="1" x14ac:dyDescent="0.25">
      <c r="A850" s="3"/>
      <c r="B850" s="3"/>
      <c r="C850" s="3"/>
      <c r="D850" s="3"/>
      <c r="E850" s="3"/>
      <c r="F850" s="149"/>
      <c r="G850" s="149"/>
      <c r="P850" s="4"/>
      <c r="V850" s="5"/>
      <c r="W850" s="5"/>
      <c r="X850" s="5"/>
      <c r="Y850" s="5"/>
    </row>
    <row r="851" spans="1:25" ht="15.75" customHeight="1" x14ac:dyDescent="0.25">
      <c r="A851" s="3"/>
      <c r="B851" s="3"/>
      <c r="C851" s="3"/>
      <c r="D851" s="3"/>
      <c r="E851" s="3"/>
      <c r="F851" s="149"/>
      <c r="G851" s="149"/>
      <c r="P851" s="4"/>
      <c r="V851" s="5"/>
      <c r="W851" s="5"/>
      <c r="X851" s="5"/>
      <c r="Y851" s="5"/>
    </row>
    <row r="852" spans="1:25" ht="15.75" customHeight="1" x14ac:dyDescent="0.25">
      <c r="A852" s="3"/>
      <c r="B852" s="3"/>
      <c r="C852" s="3"/>
      <c r="D852" s="3"/>
      <c r="E852" s="3"/>
      <c r="F852" s="149"/>
      <c r="G852" s="149"/>
      <c r="P852" s="4"/>
      <c r="V852" s="5"/>
      <c r="W852" s="5"/>
      <c r="X852" s="5"/>
      <c r="Y852" s="5"/>
    </row>
    <row r="853" spans="1:25" ht="15.75" customHeight="1" x14ac:dyDescent="0.25">
      <c r="A853" s="3"/>
      <c r="B853" s="3"/>
      <c r="C853" s="3"/>
      <c r="D853" s="3"/>
      <c r="E853" s="3"/>
      <c r="F853" s="149"/>
      <c r="G853" s="149"/>
      <c r="P853" s="4"/>
      <c r="V853" s="5"/>
      <c r="W853" s="5"/>
      <c r="X853" s="5"/>
      <c r="Y853" s="5"/>
    </row>
    <row r="854" spans="1:25" ht="15.75" customHeight="1" x14ac:dyDescent="0.25">
      <c r="A854" s="3"/>
      <c r="B854" s="3"/>
      <c r="C854" s="3"/>
      <c r="D854" s="3"/>
      <c r="E854" s="3"/>
      <c r="F854" s="149"/>
      <c r="G854" s="149"/>
      <c r="P854" s="4"/>
      <c r="V854" s="5"/>
      <c r="W854" s="5"/>
      <c r="X854" s="5"/>
      <c r="Y854" s="5"/>
    </row>
    <row r="855" spans="1:25" ht="15.75" customHeight="1" x14ac:dyDescent="0.25">
      <c r="A855" s="3"/>
      <c r="B855" s="3"/>
      <c r="C855" s="3"/>
      <c r="D855" s="3"/>
      <c r="E855" s="3"/>
      <c r="F855" s="149"/>
      <c r="G855" s="149"/>
      <c r="P855" s="4"/>
      <c r="V855" s="5"/>
      <c r="W855" s="5"/>
      <c r="X855" s="5"/>
      <c r="Y855" s="5"/>
    </row>
    <row r="856" spans="1:25" ht="15.75" customHeight="1" x14ac:dyDescent="0.25">
      <c r="A856" s="3"/>
      <c r="B856" s="3"/>
      <c r="C856" s="3"/>
      <c r="D856" s="3"/>
      <c r="E856" s="3"/>
      <c r="F856" s="149"/>
      <c r="G856" s="149"/>
      <c r="P856" s="4"/>
      <c r="V856" s="5"/>
      <c r="W856" s="5"/>
      <c r="X856" s="5"/>
      <c r="Y856" s="5"/>
    </row>
    <row r="857" spans="1:25" ht="15.75" customHeight="1" x14ac:dyDescent="0.25">
      <c r="A857" s="3"/>
      <c r="B857" s="3"/>
      <c r="C857" s="3"/>
      <c r="D857" s="3"/>
      <c r="E857" s="3"/>
      <c r="F857" s="149"/>
      <c r="G857" s="149"/>
      <c r="P857" s="4"/>
      <c r="V857" s="5"/>
      <c r="W857" s="5"/>
      <c r="X857" s="5"/>
      <c r="Y857" s="5"/>
    </row>
    <row r="858" spans="1:25" ht="15.75" customHeight="1" x14ac:dyDescent="0.25">
      <c r="A858" s="3"/>
      <c r="B858" s="3"/>
      <c r="C858" s="3"/>
      <c r="D858" s="3"/>
      <c r="E858" s="3"/>
      <c r="F858" s="149"/>
      <c r="G858" s="149"/>
      <c r="P858" s="4"/>
      <c r="V858" s="5"/>
      <c r="W858" s="5"/>
      <c r="X858" s="5"/>
      <c r="Y858" s="5"/>
    </row>
    <row r="859" spans="1:25" ht="15.75" customHeight="1" x14ac:dyDescent="0.25">
      <c r="A859" s="3"/>
      <c r="B859" s="3"/>
      <c r="C859" s="3"/>
      <c r="D859" s="3"/>
      <c r="E859" s="3"/>
      <c r="F859" s="149"/>
      <c r="G859" s="149"/>
      <c r="P859" s="4"/>
      <c r="V859" s="5"/>
      <c r="W859" s="5"/>
      <c r="X859" s="5"/>
      <c r="Y859" s="5"/>
    </row>
    <row r="860" spans="1:25" ht="15.75" customHeight="1" x14ac:dyDescent="0.25">
      <c r="A860" s="3"/>
      <c r="B860" s="3"/>
      <c r="C860" s="3"/>
      <c r="D860" s="3"/>
      <c r="E860" s="3"/>
      <c r="F860" s="149"/>
      <c r="G860" s="149"/>
      <c r="P860" s="4"/>
      <c r="V860" s="5"/>
      <c r="W860" s="5"/>
      <c r="X860" s="5"/>
      <c r="Y860" s="5"/>
    </row>
    <row r="861" spans="1:25" ht="15.75" customHeight="1" x14ac:dyDescent="0.25">
      <c r="A861" s="3"/>
      <c r="B861" s="3"/>
      <c r="C861" s="3"/>
      <c r="D861" s="3"/>
      <c r="E861" s="3"/>
      <c r="F861" s="149"/>
      <c r="G861" s="149"/>
      <c r="P861" s="4"/>
      <c r="V861" s="5"/>
      <c r="W861" s="5"/>
      <c r="X861" s="5"/>
      <c r="Y861" s="5"/>
    </row>
    <row r="862" spans="1:25" ht="15.75" customHeight="1" x14ac:dyDescent="0.25">
      <c r="A862" s="3"/>
      <c r="B862" s="3"/>
      <c r="C862" s="3"/>
      <c r="D862" s="3"/>
      <c r="E862" s="3"/>
      <c r="F862" s="149"/>
      <c r="G862" s="149"/>
      <c r="P862" s="4"/>
      <c r="V862" s="5"/>
      <c r="W862" s="5"/>
      <c r="X862" s="5"/>
      <c r="Y862" s="5"/>
    </row>
    <row r="863" spans="1:25" ht="15.75" customHeight="1" x14ac:dyDescent="0.25">
      <c r="A863" s="3"/>
      <c r="B863" s="3"/>
      <c r="C863" s="3"/>
      <c r="D863" s="3"/>
      <c r="E863" s="3"/>
      <c r="F863" s="149"/>
      <c r="G863" s="149"/>
      <c r="P863" s="4"/>
      <c r="V863" s="5"/>
      <c r="W863" s="5"/>
      <c r="X863" s="5"/>
      <c r="Y863" s="5"/>
    </row>
    <row r="864" spans="1:25" ht="15.75" customHeight="1" x14ac:dyDescent="0.25">
      <c r="A864" s="3"/>
      <c r="B864" s="3"/>
      <c r="C864" s="3"/>
      <c r="D864" s="3"/>
      <c r="E864" s="3"/>
      <c r="F864" s="149"/>
      <c r="G864" s="149"/>
      <c r="P864" s="4"/>
      <c r="V864" s="5"/>
      <c r="W864" s="5"/>
      <c r="X864" s="5"/>
      <c r="Y864" s="5"/>
    </row>
    <row r="865" spans="1:25" ht="15.75" customHeight="1" x14ac:dyDescent="0.25">
      <c r="A865" s="3"/>
      <c r="B865" s="3"/>
      <c r="C865" s="3"/>
      <c r="D865" s="3"/>
      <c r="E865" s="3"/>
      <c r="F865" s="149"/>
      <c r="G865" s="149"/>
      <c r="P865" s="4"/>
      <c r="V865" s="5"/>
      <c r="W865" s="5"/>
      <c r="X865" s="5"/>
      <c r="Y865" s="5"/>
    </row>
    <row r="866" spans="1:25" ht="15.75" customHeight="1" x14ac:dyDescent="0.25">
      <c r="A866" s="3"/>
      <c r="B866" s="3"/>
      <c r="C866" s="3"/>
      <c r="D866" s="3"/>
      <c r="E866" s="3"/>
      <c r="F866" s="149"/>
      <c r="G866" s="149"/>
      <c r="P866" s="4"/>
      <c r="V866" s="5"/>
      <c r="W866" s="5"/>
      <c r="X866" s="5"/>
      <c r="Y866" s="5"/>
    </row>
    <row r="867" spans="1:25" ht="15.75" customHeight="1" x14ac:dyDescent="0.25">
      <c r="A867" s="3"/>
      <c r="B867" s="3"/>
      <c r="C867" s="3"/>
      <c r="D867" s="3"/>
      <c r="E867" s="3"/>
      <c r="F867" s="149"/>
      <c r="G867" s="149"/>
      <c r="P867" s="4"/>
      <c r="V867" s="5"/>
      <c r="W867" s="5"/>
      <c r="X867" s="5"/>
      <c r="Y867" s="5"/>
    </row>
    <row r="868" spans="1:25" ht="15.75" customHeight="1" x14ac:dyDescent="0.25">
      <c r="A868" s="3"/>
      <c r="B868" s="3"/>
      <c r="C868" s="3"/>
      <c r="D868" s="3"/>
      <c r="E868" s="3"/>
      <c r="F868" s="149"/>
      <c r="G868" s="149"/>
      <c r="P868" s="4"/>
      <c r="V868" s="5"/>
      <c r="W868" s="5"/>
      <c r="X868" s="5"/>
      <c r="Y868" s="5"/>
    </row>
    <row r="869" spans="1:25" ht="15.75" customHeight="1" x14ac:dyDescent="0.25">
      <c r="A869" s="3"/>
      <c r="B869" s="3"/>
      <c r="C869" s="3"/>
      <c r="D869" s="3"/>
      <c r="E869" s="3"/>
      <c r="F869" s="149"/>
      <c r="G869" s="149"/>
      <c r="P869" s="4"/>
      <c r="V869" s="5"/>
      <c r="W869" s="5"/>
      <c r="X869" s="5"/>
      <c r="Y869" s="5"/>
    </row>
    <row r="870" spans="1:25" ht="15.75" customHeight="1" x14ac:dyDescent="0.25">
      <c r="A870" s="3"/>
      <c r="B870" s="3"/>
      <c r="C870" s="3"/>
      <c r="D870" s="3"/>
      <c r="E870" s="3"/>
      <c r="F870" s="149"/>
      <c r="G870" s="149"/>
      <c r="P870" s="4"/>
      <c r="V870" s="5"/>
      <c r="W870" s="5"/>
      <c r="X870" s="5"/>
      <c r="Y870" s="5"/>
    </row>
    <row r="871" spans="1:25" ht="15.75" customHeight="1" x14ac:dyDescent="0.25">
      <c r="A871" s="3"/>
      <c r="B871" s="3"/>
      <c r="C871" s="3"/>
      <c r="D871" s="3"/>
      <c r="E871" s="3"/>
      <c r="F871" s="149"/>
      <c r="G871" s="149"/>
      <c r="P871" s="4"/>
      <c r="V871" s="5"/>
      <c r="W871" s="5"/>
      <c r="X871" s="5"/>
      <c r="Y871" s="5"/>
    </row>
    <row r="872" spans="1:25" ht="15.75" customHeight="1" x14ac:dyDescent="0.25">
      <c r="A872" s="3"/>
      <c r="B872" s="3"/>
      <c r="C872" s="3"/>
      <c r="D872" s="3"/>
      <c r="E872" s="3"/>
      <c r="F872" s="149"/>
      <c r="G872" s="149"/>
      <c r="P872" s="4"/>
      <c r="V872" s="5"/>
      <c r="W872" s="5"/>
      <c r="X872" s="5"/>
      <c r="Y872" s="5"/>
    </row>
    <row r="873" spans="1:25" ht="15.75" customHeight="1" x14ac:dyDescent="0.25">
      <c r="A873" s="3"/>
      <c r="B873" s="3"/>
      <c r="C873" s="3"/>
      <c r="D873" s="3"/>
      <c r="E873" s="3"/>
      <c r="F873" s="149"/>
      <c r="G873" s="149"/>
      <c r="P873" s="4"/>
      <c r="V873" s="5"/>
      <c r="W873" s="5"/>
      <c r="X873" s="5"/>
      <c r="Y873" s="5"/>
    </row>
    <row r="874" spans="1:25" ht="15.75" customHeight="1" x14ac:dyDescent="0.25">
      <c r="A874" s="3"/>
      <c r="B874" s="3"/>
      <c r="C874" s="3"/>
      <c r="D874" s="3"/>
      <c r="E874" s="3"/>
      <c r="F874" s="149"/>
      <c r="G874" s="149"/>
      <c r="P874" s="4"/>
      <c r="V874" s="5"/>
      <c r="W874" s="5"/>
      <c r="X874" s="5"/>
      <c r="Y874" s="5"/>
    </row>
    <row r="875" spans="1:25" ht="15.75" customHeight="1" x14ac:dyDescent="0.25">
      <c r="A875" s="3"/>
      <c r="B875" s="3"/>
      <c r="C875" s="3"/>
      <c r="D875" s="3"/>
      <c r="E875" s="3"/>
      <c r="F875" s="149"/>
      <c r="G875" s="149"/>
      <c r="P875" s="4"/>
      <c r="V875" s="5"/>
      <c r="W875" s="5"/>
      <c r="X875" s="5"/>
      <c r="Y875" s="5"/>
    </row>
    <row r="876" spans="1:25" ht="15.75" customHeight="1" x14ac:dyDescent="0.25">
      <c r="A876" s="3"/>
      <c r="B876" s="3"/>
      <c r="C876" s="3"/>
      <c r="D876" s="3"/>
      <c r="E876" s="3"/>
      <c r="F876" s="149"/>
      <c r="G876" s="149"/>
      <c r="P876" s="4"/>
      <c r="V876" s="5"/>
      <c r="W876" s="5"/>
      <c r="X876" s="5"/>
      <c r="Y876" s="5"/>
    </row>
    <row r="877" spans="1:25" ht="15.75" customHeight="1" x14ac:dyDescent="0.25">
      <c r="A877" s="3"/>
      <c r="B877" s="3"/>
      <c r="C877" s="3"/>
      <c r="D877" s="3"/>
      <c r="E877" s="3"/>
      <c r="F877" s="149"/>
      <c r="G877" s="149"/>
      <c r="P877" s="4"/>
      <c r="V877" s="5"/>
      <c r="W877" s="5"/>
      <c r="X877" s="5"/>
      <c r="Y877" s="5"/>
    </row>
    <row r="878" spans="1:25" ht="15.75" customHeight="1" x14ac:dyDescent="0.25">
      <c r="A878" s="3"/>
      <c r="B878" s="3"/>
      <c r="C878" s="3"/>
      <c r="D878" s="3"/>
      <c r="E878" s="3"/>
      <c r="F878" s="149"/>
      <c r="G878" s="149"/>
      <c r="P878" s="4"/>
      <c r="V878" s="5"/>
      <c r="W878" s="5"/>
      <c r="X878" s="5"/>
      <c r="Y878" s="5"/>
    </row>
    <row r="879" spans="1:25" ht="15.75" customHeight="1" x14ac:dyDescent="0.25">
      <c r="A879" s="3"/>
      <c r="B879" s="3"/>
      <c r="C879" s="3"/>
      <c r="D879" s="3"/>
      <c r="E879" s="3"/>
      <c r="F879" s="149"/>
      <c r="G879" s="149"/>
      <c r="P879" s="4"/>
      <c r="V879" s="5"/>
      <c r="W879" s="5"/>
      <c r="X879" s="5"/>
      <c r="Y879" s="5"/>
    </row>
    <row r="880" spans="1:25" ht="15.75" customHeight="1" x14ac:dyDescent="0.25">
      <c r="A880" s="3"/>
      <c r="B880" s="3"/>
      <c r="C880" s="3"/>
      <c r="D880" s="3"/>
      <c r="E880" s="3"/>
      <c r="F880" s="149"/>
      <c r="G880" s="149"/>
      <c r="P880" s="4"/>
      <c r="V880" s="5"/>
      <c r="W880" s="5"/>
      <c r="X880" s="5"/>
      <c r="Y880" s="5"/>
    </row>
    <row r="881" spans="1:25" ht="15.75" customHeight="1" x14ac:dyDescent="0.25">
      <c r="A881" s="3"/>
      <c r="B881" s="3"/>
      <c r="C881" s="3"/>
      <c r="D881" s="3"/>
      <c r="E881" s="3"/>
      <c r="F881" s="149"/>
      <c r="G881" s="149"/>
      <c r="P881" s="4"/>
      <c r="V881" s="5"/>
      <c r="W881" s="5"/>
      <c r="X881" s="5"/>
      <c r="Y881" s="5"/>
    </row>
    <row r="882" spans="1:25" ht="15.75" customHeight="1" x14ac:dyDescent="0.25">
      <c r="A882" s="3"/>
      <c r="B882" s="3"/>
      <c r="C882" s="3"/>
      <c r="D882" s="3"/>
      <c r="E882" s="3"/>
      <c r="F882" s="149"/>
      <c r="G882" s="149"/>
      <c r="P882" s="4"/>
      <c r="V882" s="5"/>
      <c r="W882" s="5"/>
      <c r="X882" s="5"/>
      <c r="Y882" s="5"/>
    </row>
    <row r="883" spans="1:25" ht="15.75" customHeight="1" x14ac:dyDescent="0.25">
      <c r="A883" s="3"/>
      <c r="B883" s="3"/>
      <c r="C883" s="3"/>
      <c r="D883" s="3"/>
      <c r="E883" s="3"/>
      <c r="F883" s="149"/>
      <c r="G883" s="149"/>
      <c r="P883" s="4"/>
      <c r="V883" s="5"/>
      <c r="W883" s="5"/>
      <c r="X883" s="5"/>
      <c r="Y883" s="5"/>
    </row>
    <row r="884" spans="1:25" ht="15.75" customHeight="1" x14ac:dyDescent="0.25">
      <c r="A884" s="3"/>
      <c r="B884" s="3"/>
      <c r="C884" s="3"/>
      <c r="D884" s="3"/>
      <c r="E884" s="3"/>
      <c r="F884" s="149"/>
      <c r="G884" s="149"/>
      <c r="P884" s="4"/>
      <c r="V884" s="5"/>
      <c r="W884" s="5"/>
      <c r="X884" s="5"/>
      <c r="Y884" s="5"/>
    </row>
    <row r="885" spans="1:25" ht="15.75" customHeight="1" x14ac:dyDescent="0.25">
      <c r="A885" s="3"/>
      <c r="B885" s="3"/>
      <c r="C885" s="3"/>
      <c r="D885" s="3"/>
      <c r="E885" s="3"/>
      <c r="F885" s="149"/>
      <c r="G885" s="149"/>
      <c r="P885" s="4"/>
      <c r="V885" s="5"/>
      <c r="W885" s="5"/>
      <c r="X885" s="5"/>
      <c r="Y885" s="5"/>
    </row>
    <row r="886" spans="1:25" ht="15.75" customHeight="1" x14ac:dyDescent="0.25">
      <c r="A886" s="3"/>
      <c r="B886" s="3"/>
      <c r="C886" s="3"/>
      <c r="D886" s="3"/>
      <c r="E886" s="3"/>
      <c r="F886" s="149"/>
      <c r="G886" s="149"/>
      <c r="P886" s="4"/>
      <c r="V886" s="5"/>
      <c r="W886" s="5"/>
      <c r="X886" s="5"/>
      <c r="Y886" s="5"/>
    </row>
    <row r="887" spans="1:25" ht="15.75" customHeight="1" x14ac:dyDescent="0.25">
      <c r="A887" s="3"/>
      <c r="B887" s="3"/>
      <c r="C887" s="3"/>
      <c r="D887" s="3"/>
      <c r="E887" s="3"/>
      <c r="F887" s="149"/>
      <c r="G887" s="149"/>
      <c r="P887" s="4"/>
      <c r="V887" s="5"/>
      <c r="W887" s="5"/>
      <c r="X887" s="5"/>
      <c r="Y887" s="5"/>
    </row>
    <row r="888" spans="1:25" ht="15.75" customHeight="1" x14ac:dyDescent="0.25">
      <c r="A888" s="3"/>
      <c r="B888" s="3"/>
      <c r="C888" s="3"/>
      <c r="D888" s="3"/>
      <c r="E888" s="3"/>
      <c r="F888" s="149"/>
      <c r="G888" s="149"/>
      <c r="P888" s="4"/>
      <c r="V888" s="5"/>
      <c r="W888" s="5"/>
      <c r="X888" s="5"/>
      <c r="Y888" s="5"/>
    </row>
    <row r="889" spans="1:25" ht="15.75" customHeight="1" x14ac:dyDescent="0.25">
      <c r="A889" s="3"/>
      <c r="B889" s="3"/>
      <c r="C889" s="3"/>
      <c r="D889" s="3"/>
      <c r="E889" s="3"/>
      <c r="F889" s="149"/>
      <c r="G889" s="149"/>
      <c r="P889" s="4"/>
      <c r="V889" s="5"/>
      <c r="W889" s="5"/>
      <c r="X889" s="5"/>
      <c r="Y889" s="5"/>
    </row>
    <row r="890" spans="1:25" ht="15.75" customHeight="1" x14ac:dyDescent="0.25">
      <c r="A890" s="3"/>
      <c r="B890" s="3"/>
      <c r="C890" s="3"/>
      <c r="D890" s="3"/>
      <c r="E890" s="3"/>
      <c r="F890" s="149"/>
      <c r="G890" s="149"/>
      <c r="P890" s="4"/>
      <c r="V890" s="5"/>
      <c r="W890" s="5"/>
      <c r="X890" s="5"/>
      <c r="Y890" s="5"/>
    </row>
    <row r="891" spans="1:25" ht="15.75" customHeight="1" x14ac:dyDescent="0.25">
      <c r="A891" s="3"/>
      <c r="B891" s="3"/>
      <c r="C891" s="3"/>
      <c r="D891" s="3"/>
      <c r="E891" s="3"/>
      <c r="F891" s="149"/>
      <c r="G891" s="149"/>
      <c r="P891" s="4"/>
      <c r="V891" s="5"/>
      <c r="W891" s="5"/>
      <c r="X891" s="5"/>
      <c r="Y891" s="5"/>
    </row>
    <row r="892" spans="1:25" ht="15.75" customHeight="1" x14ac:dyDescent="0.25">
      <c r="A892" s="3"/>
      <c r="B892" s="3"/>
      <c r="C892" s="3"/>
      <c r="D892" s="3"/>
      <c r="E892" s="3"/>
      <c r="F892" s="149"/>
      <c r="G892" s="149"/>
      <c r="P892" s="4"/>
      <c r="V892" s="5"/>
      <c r="W892" s="5"/>
      <c r="X892" s="5"/>
      <c r="Y892" s="5"/>
    </row>
    <row r="893" spans="1:25" ht="15.75" customHeight="1" x14ac:dyDescent="0.25">
      <c r="A893" s="3"/>
      <c r="B893" s="3"/>
      <c r="C893" s="3"/>
      <c r="D893" s="3"/>
      <c r="E893" s="3"/>
      <c r="F893" s="149"/>
      <c r="G893" s="149"/>
      <c r="P893" s="4"/>
      <c r="V893" s="5"/>
      <c r="W893" s="5"/>
      <c r="X893" s="5"/>
      <c r="Y893" s="5"/>
    </row>
    <row r="894" spans="1:25" ht="15.75" customHeight="1" x14ac:dyDescent="0.25">
      <c r="A894" s="3"/>
      <c r="B894" s="3"/>
      <c r="C894" s="3"/>
      <c r="D894" s="3"/>
      <c r="E894" s="3"/>
      <c r="F894" s="149"/>
      <c r="G894" s="149"/>
      <c r="P894" s="4"/>
      <c r="V894" s="5"/>
      <c r="W894" s="5"/>
      <c r="X894" s="5"/>
      <c r="Y894" s="5"/>
    </row>
    <row r="895" spans="1:25" ht="15.75" customHeight="1" x14ac:dyDescent="0.25">
      <c r="A895" s="3"/>
      <c r="B895" s="3"/>
      <c r="C895" s="3"/>
      <c r="D895" s="3"/>
      <c r="E895" s="3"/>
      <c r="F895" s="149"/>
      <c r="G895" s="149"/>
      <c r="P895" s="4"/>
      <c r="V895" s="5"/>
      <c r="W895" s="5"/>
      <c r="X895" s="5"/>
      <c r="Y895" s="5"/>
    </row>
    <row r="896" spans="1:25" ht="15.75" customHeight="1" x14ac:dyDescent="0.25">
      <c r="A896" s="3"/>
      <c r="B896" s="3"/>
      <c r="C896" s="3"/>
      <c r="D896" s="3"/>
      <c r="E896" s="3"/>
      <c r="F896" s="149"/>
      <c r="G896" s="149"/>
      <c r="P896" s="4"/>
      <c r="V896" s="5"/>
      <c r="W896" s="5"/>
      <c r="X896" s="5"/>
      <c r="Y896" s="5"/>
    </row>
    <row r="897" spans="1:25" ht="15.75" customHeight="1" x14ac:dyDescent="0.25">
      <c r="A897" s="3"/>
      <c r="B897" s="3"/>
      <c r="C897" s="3"/>
      <c r="D897" s="3"/>
      <c r="E897" s="3"/>
      <c r="F897" s="149"/>
      <c r="G897" s="149"/>
      <c r="P897" s="4"/>
      <c r="V897" s="5"/>
      <c r="W897" s="5"/>
      <c r="X897" s="5"/>
      <c r="Y897" s="5"/>
    </row>
    <row r="898" spans="1:25" ht="15.75" customHeight="1" x14ac:dyDescent="0.25">
      <c r="A898" s="3"/>
      <c r="B898" s="3"/>
      <c r="C898" s="3"/>
      <c r="D898" s="3"/>
      <c r="E898" s="3"/>
      <c r="F898" s="149"/>
      <c r="G898" s="149"/>
      <c r="P898" s="4"/>
      <c r="V898" s="5"/>
      <c r="W898" s="5"/>
      <c r="X898" s="5"/>
      <c r="Y898" s="5"/>
    </row>
    <row r="899" spans="1:25" ht="15.75" customHeight="1" x14ac:dyDescent="0.25">
      <c r="A899" s="3"/>
      <c r="B899" s="3"/>
      <c r="C899" s="3"/>
      <c r="D899" s="3"/>
      <c r="E899" s="3"/>
      <c r="F899" s="149"/>
      <c r="G899" s="149"/>
      <c r="P899" s="4"/>
      <c r="V899" s="5"/>
      <c r="W899" s="5"/>
      <c r="X899" s="5"/>
      <c r="Y899" s="5"/>
    </row>
    <row r="900" spans="1:25" ht="15.75" customHeight="1" x14ac:dyDescent="0.25">
      <c r="A900" s="3"/>
      <c r="B900" s="3"/>
      <c r="C900" s="3"/>
      <c r="D900" s="3"/>
      <c r="E900" s="3"/>
      <c r="F900" s="149"/>
      <c r="G900" s="149"/>
      <c r="P900" s="4"/>
      <c r="V900" s="5"/>
      <c r="W900" s="5"/>
      <c r="X900" s="5"/>
      <c r="Y900" s="5"/>
    </row>
    <row r="901" spans="1:25" ht="15.75" customHeight="1" x14ac:dyDescent="0.25">
      <c r="A901" s="3"/>
      <c r="B901" s="3"/>
      <c r="C901" s="3"/>
      <c r="D901" s="3"/>
      <c r="E901" s="3"/>
      <c r="F901" s="149"/>
      <c r="G901" s="149"/>
      <c r="P901" s="4"/>
      <c r="V901" s="5"/>
      <c r="W901" s="5"/>
      <c r="X901" s="5"/>
      <c r="Y901" s="5"/>
    </row>
    <row r="902" spans="1:25" ht="15.75" customHeight="1" x14ac:dyDescent="0.25">
      <c r="A902" s="3"/>
      <c r="B902" s="3"/>
      <c r="C902" s="3"/>
      <c r="D902" s="3"/>
      <c r="E902" s="3"/>
      <c r="F902" s="149"/>
      <c r="G902" s="149"/>
      <c r="P902" s="4"/>
      <c r="V902" s="5"/>
      <c r="W902" s="5"/>
      <c r="X902" s="5"/>
      <c r="Y902" s="5"/>
    </row>
    <row r="903" spans="1:25" ht="15.75" customHeight="1" x14ac:dyDescent="0.25">
      <c r="A903" s="3"/>
      <c r="B903" s="3"/>
      <c r="C903" s="3"/>
      <c r="D903" s="3"/>
      <c r="E903" s="3"/>
      <c r="F903" s="149"/>
      <c r="G903" s="149"/>
      <c r="P903" s="4"/>
      <c r="V903" s="5"/>
      <c r="W903" s="5"/>
      <c r="X903" s="5"/>
      <c r="Y903" s="5"/>
    </row>
    <row r="904" spans="1:25" ht="15.75" customHeight="1" x14ac:dyDescent="0.25">
      <c r="A904" s="3"/>
      <c r="B904" s="3"/>
      <c r="C904" s="3"/>
      <c r="D904" s="3"/>
      <c r="E904" s="3"/>
      <c r="F904" s="149"/>
      <c r="G904" s="149"/>
      <c r="P904" s="4"/>
      <c r="V904" s="5"/>
      <c r="W904" s="5"/>
      <c r="X904" s="5"/>
      <c r="Y904" s="5"/>
    </row>
    <row r="905" spans="1:25" ht="15.75" customHeight="1" x14ac:dyDescent="0.25">
      <c r="A905" s="3"/>
      <c r="B905" s="3"/>
      <c r="C905" s="3"/>
      <c r="D905" s="3"/>
      <c r="E905" s="3"/>
      <c r="F905" s="149"/>
      <c r="G905" s="149"/>
      <c r="P905" s="4"/>
      <c r="V905" s="5"/>
      <c r="W905" s="5"/>
      <c r="X905" s="5"/>
      <c r="Y905" s="5"/>
    </row>
    <row r="906" spans="1:25" ht="15.75" customHeight="1" x14ac:dyDescent="0.25">
      <c r="A906" s="3"/>
      <c r="B906" s="3"/>
      <c r="C906" s="3"/>
      <c r="D906" s="3"/>
      <c r="E906" s="3"/>
      <c r="F906" s="149"/>
      <c r="G906" s="149"/>
      <c r="P906" s="4"/>
      <c r="V906" s="5"/>
      <c r="W906" s="5"/>
      <c r="X906" s="5"/>
      <c r="Y906" s="5"/>
    </row>
    <row r="907" spans="1:25" ht="15.75" customHeight="1" x14ac:dyDescent="0.25">
      <c r="A907" s="3"/>
      <c r="B907" s="3"/>
      <c r="C907" s="3"/>
      <c r="D907" s="3"/>
      <c r="E907" s="3"/>
      <c r="F907" s="149"/>
      <c r="G907" s="149"/>
      <c r="P907" s="4"/>
      <c r="V907" s="5"/>
      <c r="W907" s="5"/>
      <c r="X907" s="5"/>
      <c r="Y907" s="5"/>
    </row>
    <row r="908" spans="1:25" ht="15.75" customHeight="1" x14ac:dyDescent="0.25">
      <c r="A908" s="3"/>
      <c r="B908" s="3"/>
      <c r="C908" s="3"/>
      <c r="D908" s="3"/>
      <c r="E908" s="3"/>
      <c r="F908" s="149"/>
      <c r="G908" s="149"/>
      <c r="P908" s="4"/>
      <c r="V908" s="5"/>
      <c r="W908" s="5"/>
      <c r="X908" s="5"/>
      <c r="Y908" s="5"/>
    </row>
    <row r="909" spans="1:25" ht="15.75" customHeight="1" x14ac:dyDescent="0.25">
      <c r="A909" s="3"/>
      <c r="B909" s="3"/>
      <c r="C909" s="3"/>
      <c r="D909" s="3"/>
      <c r="E909" s="3"/>
      <c r="F909" s="149"/>
      <c r="G909" s="149"/>
      <c r="P909" s="4"/>
      <c r="V909" s="5"/>
      <c r="W909" s="5"/>
      <c r="X909" s="5"/>
      <c r="Y909" s="5"/>
    </row>
    <row r="910" spans="1:25" ht="15.75" customHeight="1" x14ac:dyDescent="0.25">
      <c r="A910" s="3"/>
      <c r="B910" s="3"/>
      <c r="C910" s="3"/>
      <c r="D910" s="3"/>
      <c r="E910" s="3"/>
      <c r="F910" s="149"/>
      <c r="G910" s="149"/>
      <c r="P910" s="4"/>
      <c r="V910" s="5"/>
      <c r="W910" s="5"/>
      <c r="X910" s="5"/>
      <c r="Y910" s="5"/>
    </row>
    <row r="911" spans="1:25" ht="15.75" customHeight="1" x14ac:dyDescent="0.25">
      <c r="A911" s="3"/>
      <c r="B911" s="3"/>
      <c r="C911" s="3"/>
      <c r="D911" s="3"/>
      <c r="E911" s="3"/>
      <c r="F911" s="149"/>
      <c r="G911" s="149"/>
      <c r="P911" s="4"/>
      <c r="V911" s="5"/>
      <c r="W911" s="5"/>
      <c r="X911" s="5"/>
      <c r="Y911" s="5"/>
    </row>
    <row r="912" spans="1:25" ht="15.75" customHeight="1" x14ac:dyDescent="0.25">
      <c r="A912" s="3"/>
      <c r="B912" s="3"/>
      <c r="C912" s="3"/>
      <c r="D912" s="3"/>
      <c r="E912" s="3"/>
      <c r="F912" s="149"/>
      <c r="G912" s="149"/>
      <c r="P912" s="4"/>
      <c r="V912" s="5"/>
      <c r="W912" s="5"/>
      <c r="X912" s="5"/>
      <c r="Y912" s="5"/>
    </row>
    <row r="913" spans="1:25" ht="15.75" customHeight="1" x14ac:dyDescent="0.25">
      <c r="A913" s="3"/>
      <c r="B913" s="3"/>
      <c r="C913" s="3"/>
      <c r="D913" s="3"/>
      <c r="E913" s="3"/>
      <c r="F913" s="149"/>
      <c r="G913" s="149"/>
      <c r="P913" s="4"/>
      <c r="V913" s="5"/>
      <c r="W913" s="5"/>
      <c r="X913" s="5"/>
      <c r="Y913" s="5"/>
    </row>
    <row r="914" spans="1:25" ht="15.75" customHeight="1" x14ac:dyDescent="0.25">
      <c r="A914" s="3"/>
      <c r="B914" s="3"/>
      <c r="C914" s="3"/>
      <c r="D914" s="3"/>
      <c r="E914" s="3"/>
      <c r="F914" s="149"/>
      <c r="G914" s="149"/>
      <c r="P914" s="4"/>
      <c r="V914" s="5"/>
      <c r="W914" s="5"/>
      <c r="X914" s="5"/>
      <c r="Y914" s="5"/>
    </row>
    <row r="915" spans="1:25" ht="15.75" customHeight="1" x14ac:dyDescent="0.25">
      <c r="A915" s="3"/>
      <c r="B915" s="3"/>
      <c r="C915" s="3"/>
      <c r="D915" s="3"/>
      <c r="E915" s="3"/>
      <c r="F915" s="149"/>
      <c r="G915" s="149"/>
      <c r="P915" s="4"/>
      <c r="V915" s="5"/>
      <c r="W915" s="5"/>
      <c r="X915" s="5"/>
      <c r="Y915" s="5"/>
    </row>
    <row r="916" spans="1:25" ht="15.75" customHeight="1" x14ac:dyDescent="0.25">
      <c r="A916" s="3"/>
      <c r="B916" s="3"/>
      <c r="C916" s="3"/>
      <c r="D916" s="3"/>
      <c r="E916" s="3"/>
      <c r="F916" s="149"/>
      <c r="G916" s="149"/>
      <c r="P916" s="4"/>
      <c r="V916" s="5"/>
      <c r="W916" s="5"/>
      <c r="X916" s="5"/>
      <c r="Y916" s="5"/>
    </row>
    <row r="917" spans="1:25" ht="15.75" customHeight="1" x14ac:dyDescent="0.25">
      <c r="A917" s="3"/>
      <c r="B917" s="3"/>
      <c r="C917" s="3"/>
      <c r="D917" s="3"/>
      <c r="E917" s="3"/>
      <c r="F917" s="149"/>
      <c r="G917" s="149"/>
      <c r="P917" s="4"/>
      <c r="V917" s="5"/>
      <c r="W917" s="5"/>
      <c r="X917" s="5"/>
      <c r="Y917" s="5"/>
    </row>
    <row r="918" spans="1:25" ht="15.75" customHeight="1" x14ac:dyDescent="0.25">
      <c r="A918" s="3"/>
      <c r="B918" s="3"/>
      <c r="C918" s="3"/>
      <c r="D918" s="3"/>
      <c r="E918" s="3"/>
      <c r="F918" s="149"/>
      <c r="G918" s="149"/>
      <c r="P918" s="4"/>
      <c r="V918" s="5"/>
      <c r="W918" s="5"/>
      <c r="X918" s="5"/>
      <c r="Y918" s="5"/>
    </row>
    <row r="919" spans="1:25" ht="15.75" customHeight="1" x14ac:dyDescent="0.25">
      <c r="A919" s="3"/>
      <c r="B919" s="3"/>
      <c r="C919" s="3"/>
      <c r="D919" s="3"/>
      <c r="E919" s="3"/>
      <c r="F919" s="149"/>
      <c r="G919" s="149"/>
      <c r="P919" s="4"/>
      <c r="V919" s="5"/>
      <c r="W919" s="5"/>
      <c r="X919" s="5"/>
      <c r="Y919" s="5"/>
    </row>
    <row r="920" spans="1:25" ht="15.75" customHeight="1" x14ac:dyDescent="0.25">
      <c r="A920" s="3"/>
      <c r="B920" s="3"/>
      <c r="C920" s="3"/>
      <c r="D920" s="3"/>
      <c r="E920" s="3"/>
      <c r="F920" s="149"/>
      <c r="G920" s="149"/>
      <c r="P920" s="4"/>
      <c r="V920" s="5"/>
      <c r="W920" s="5"/>
      <c r="X920" s="5"/>
      <c r="Y920" s="5"/>
    </row>
    <row r="921" spans="1:25" ht="15.75" customHeight="1" x14ac:dyDescent="0.25">
      <c r="A921" s="3"/>
      <c r="B921" s="3"/>
      <c r="C921" s="3"/>
      <c r="D921" s="3"/>
      <c r="E921" s="3"/>
      <c r="F921" s="149"/>
      <c r="G921" s="149"/>
      <c r="P921" s="4"/>
      <c r="V921" s="5"/>
      <c r="W921" s="5"/>
      <c r="X921" s="5"/>
      <c r="Y921" s="5"/>
    </row>
    <row r="922" spans="1:25" ht="15.75" customHeight="1" x14ac:dyDescent="0.25">
      <c r="A922" s="3"/>
      <c r="B922" s="3"/>
      <c r="C922" s="3"/>
      <c r="D922" s="3"/>
      <c r="E922" s="3"/>
      <c r="F922" s="149"/>
      <c r="G922" s="149"/>
      <c r="P922" s="4"/>
      <c r="V922" s="5"/>
      <c r="W922" s="5"/>
      <c r="X922" s="5"/>
      <c r="Y922" s="5"/>
    </row>
    <row r="923" spans="1:25" ht="15.75" customHeight="1" x14ac:dyDescent="0.25">
      <c r="A923" s="3"/>
      <c r="B923" s="3"/>
      <c r="C923" s="3"/>
      <c r="D923" s="3"/>
      <c r="E923" s="3"/>
      <c r="F923" s="149"/>
      <c r="G923" s="149"/>
      <c r="P923" s="4"/>
      <c r="V923" s="5"/>
      <c r="W923" s="5"/>
      <c r="X923" s="5"/>
      <c r="Y923" s="5"/>
    </row>
    <row r="924" spans="1:25" ht="15.75" customHeight="1" x14ac:dyDescent="0.25">
      <c r="A924" s="3"/>
      <c r="B924" s="3"/>
      <c r="C924" s="3"/>
      <c r="D924" s="3"/>
      <c r="E924" s="3"/>
      <c r="F924" s="149"/>
      <c r="G924" s="149"/>
      <c r="P924" s="4"/>
      <c r="V924" s="5"/>
      <c r="W924" s="5"/>
      <c r="X924" s="5"/>
      <c r="Y924" s="5"/>
    </row>
    <row r="925" spans="1:25" ht="15.75" customHeight="1" x14ac:dyDescent="0.25">
      <c r="A925" s="3"/>
      <c r="B925" s="3"/>
      <c r="C925" s="3"/>
      <c r="D925" s="3"/>
      <c r="E925" s="3"/>
      <c r="F925" s="149"/>
      <c r="G925" s="149"/>
      <c r="P925" s="4"/>
      <c r="V925" s="5"/>
      <c r="W925" s="5"/>
      <c r="X925" s="5"/>
      <c r="Y925" s="5"/>
    </row>
    <row r="926" spans="1:25" ht="15.75" customHeight="1" x14ac:dyDescent="0.25">
      <c r="A926" s="3"/>
      <c r="B926" s="3"/>
      <c r="C926" s="3"/>
      <c r="D926" s="3"/>
      <c r="E926" s="3"/>
      <c r="F926" s="149"/>
      <c r="G926" s="149"/>
      <c r="P926" s="4"/>
      <c r="V926" s="5"/>
      <c r="W926" s="5"/>
      <c r="X926" s="5"/>
      <c r="Y926" s="5"/>
    </row>
    <row r="927" spans="1:25" ht="15.75" customHeight="1" x14ac:dyDescent="0.25">
      <c r="A927" s="3"/>
      <c r="B927" s="3"/>
      <c r="C927" s="3"/>
      <c r="D927" s="3"/>
      <c r="E927" s="3"/>
      <c r="F927" s="149"/>
      <c r="G927" s="149"/>
      <c r="P927" s="4"/>
      <c r="V927" s="5"/>
      <c r="W927" s="5"/>
      <c r="X927" s="5"/>
      <c r="Y927" s="5"/>
    </row>
    <row r="928" spans="1:25" ht="15.75" customHeight="1" x14ac:dyDescent="0.25">
      <c r="A928" s="3"/>
      <c r="B928" s="3"/>
      <c r="C928" s="3"/>
      <c r="D928" s="3"/>
      <c r="E928" s="3"/>
      <c r="F928" s="149"/>
      <c r="G928" s="149"/>
      <c r="P928" s="4"/>
      <c r="V928" s="5"/>
      <c r="W928" s="5"/>
      <c r="X928" s="5"/>
      <c r="Y928" s="5"/>
    </row>
    <row r="929" spans="1:25" ht="15.75" customHeight="1" x14ac:dyDescent="0.25">
      <c r="A929" s="3"/>
      <c r="B929" s="3"/>
      <c r="C929" s="3"/>
      <c r="D929" s="3"/>
      <c r="E929" s="3"/>
      <c r="F929" s="149"/>
      <c r="G929" s="149"/>
      <c r="P929" s="4"/>
      <c r="V929" s="5"/>
      <c r="W929" s="5"/>
      <c r="X929" s="5"/>
      <c r="Y929" s="5"/>
    </row>
    <row r="930" spans="1:25" ht="15.75" customHeight="1" x14ac:dyDescent="0.25">
      <c r="A930" s="3"/>
      <c r="B930" s="3"/>
      <c r="C930" s="3"/>
      <c r="D930" s="3"/>
      <c r="E930" s="3"/>
      <c r="F930" s="149"/>
      <c r="G930" s="149"/>
      <c r="P930" s="4"/>
      <c r="V930" s="5"/>
      <c r="W930" s="5"/>
      <c r="X930" s="5"/>
      <c r="Y930" s="5"/>
    </row>
    <row r="931" spans="1:25" ht="15.75" customHeight="1" x14ac:dyDescent="0.25">
      <c r="A931" s="3"/>
      <c r="B931" s="3"/>
      <c r="C931" s="3"/>
      <c r="D931" s="3"/>
      <c r="E931" s="3"/>
      <c r="F931" s="149"/>
      <c r="G931" s="149"/>
      <c r="P931" s="4"/>
      <c r="V931" s="5"/>
      <c r="W931" s="5"/>
      <c r="X931" s="5"/>
      <c r="Y931" s="5"/>
    </row>
    <row r="932" spans="1:25" ht="15.75" customHeight="1" x14ac:dyDescent="0.25">
      <c r="A932" s="3"/>
      <c r="B932" s="3"/>
      <c r="C932" s="3"/>
      <c r="D932" s="3"/>
      <c r="E932" s="3"/>
      <c r="F932" s="149"/>
      <c r="G932" s="149"/>
      <c r="P932" s="4"/>
      <c r="V932" s="5"/>
      <c r="W932" s="5"/>
      <c r="X932" s="5"/>
      <c r="Y932" s="5"/>
    </row>
    <row r="933" spans="1:25" ht="15.75" customHeight="1" x14ac:dyDescent="0.25">
      <c r="A933" s="3"/>
      <c r="B933" s="3"/>
      <c r="C933" s="3"/>
      <c r="D933" s="3"/>
      <c r="E933" s="3"/>
      <c r="F933" s="149"/>
      <c r="G933" s="149"/>
      <c r="P933" s="4"/>
      <c r="V933" s="5"/>
      <c r="W933" s="5"/>
      <c r="X933" s="5"/>
      <c r="Y933" s="5"/>
    </row>
    <row r="934" spans="1:25" ht="15.75" customHeight="1" x14ac:dyDescent="0.25">
      <c r="A934" s="3"/>
      <c r="B934" s="3"/>
      <c r="C934" s="3"/>
      <c r="D934" s="3"/>
      <c r="E934" s="3"/>
      <c r="F934" s="149"/>
      <c r="G934" s="149"/>
      <c r="P934" s="4"/>
      <c r="V934" s="5"/>
      <c r="W934" s="5"/>
      <c r="X934" s="5"/>
      <c r="Y934" s="5"/>
    </row>
    <row r="935" spans="1:25" ht="15.75" customHeight="1" x14ac:dyDescent="0.25">
      <c r="A935" s="3"/>
      <c r="B935" s="3"/>
      <c r="C935" s="3"/>
      <c r="D935" s="3"/>
      <c r="E935" s="3"/>
      <c r="F935" s="149"/>
      <c r="G935" s="149"/>
      <c r="P935" s="4"/>
      <c r="V935" s="5"/>
      <c r="W935" s="5"/>
      <c r="X935" s="5"/>
      <c r="Y935" s="5"/>
    </row>
    <row r="936" spans="1:25" ht="15.75" customHeight="1" x14ac:dyDescent="0.25">
      <c r="A936" s="3"/>
      <c r="B936" s="3"/>
      <c r="C936" s="3"/>
      <c r="D936" s="3"/>
      <c r="E936" s="3"/>
      <c r="F936" s="149"/>
      <c r="G936" s="149"/>
      <c r="P936" s="4"/>
      <c r="V936" s="5"/>
      <c r="W936" s="5"/>
      <c r="X936" s="5"/>
      <c r="Y936" s="5"/>
    </row>
    <row r="937" spans="1:25" ht="15.75" customHeight="1" x14ac:dyDescent="0.25">
      <c r="A937" s="3"/>
      <c r="B937" s="3"/>
      <c r="C937" s="3"/>
      <c r="D937" s="3"/>
      <c r="E937" s="3"/>
      <c r="F937" s="149"/>
      <c r="G937" s="149"/>
      <c r="P937" s="4"/>
      <c r="V937" s="5"/>
      <c r="W937" s="5"/>
      <c r="X937" s="5"/>
      <c r="Y937" s="5"/>
    </row>
    <row r="938" spans="1:25" ht="15.75" customHeight="1" x14ac:dyDescent="0.25">
      <c r="A938" s="3"/>
      <c r="B938" s="3"/>
      <c r="C938" s="3"/>
      <c r="D938" s="3"/>
      <c r="E938" s="3"/>
      <c r="F938" s="149"/>
      <c r="G938" s="149"/>
      <c r="P938" s="4"/>
      <c r="V938" s="5"/>
      <c r="W938" s="5"/>
      <c r="X938" s="5"/>
      <c r="Y938" s="5"/>
    </row>
    <row r="939" spans="1:25" ht="15.75" customHeight="1" x14ac:dyDescent="0.25">
      <c r="A939" s="3"/>
      <c r="B939" s="3"/>
      <c r="C939" s="3"/>
      <c r="D939" s="3"/>
      <c r="E939" s="3"/>
      <c r="F939" s="149"/>
      <c r="G939" s="149"/>
      <c r="P939" s="4"/>
      <c r="V939" s="5"/>
      <c r="W939" s="5"/>
      <c r="X939" s="5"/>
      <c r="Y939" s="5"/>
    </row>
    <row r="940" spans="1:25" ht="15.75" customHeight="1" x14ac:dyDescent="0.25">
      <c r="A940" s="3"/>
      <c r="B940" s="3"/>
      <c r="C940" s="3"/>
      <c r="D940" s="3"/>
      <c r="E940" s="3"/>
      <c r="F940" s="149"/>
      <c r="G940" s="149"/>
      <c r="P940" s="4"/>
      <c r="V940" s="5"/>
      <c r="W940" s="5"/>
      <c r="X940" s="5"/>
      <c r="Y940" s="5"/>
    </row>
    <row r="941" spans="1:25" ht="15.75" customHeight="1" x14ac:dyDescent="0.25">
      <c r="A941" s="3"/>
      <c r="B941" s="3"/>
      <c r="C941" s="3"/>
      <c r="D941" s="3"/>
      <c r="E941" s="3"/>
      <c r="F941" s="149"/>
      <c r="G941" s="149"/>
      <c r="P941" s="4"/>
      <c r="V941" s="5"/>
      <c r="W941" s="5"/>
      <c r="X941" s="5"/>
      <c r="Y941" s="5"/>
    </row>
    <row r="942" spans="1:25" ht="15.75" customHeight="1" x14ac:dyDescent="0.25">
      <c r="A942" s="3"/>
      <c r="B942" s="3"/>
      <c r="C942" s="3"/>
      <c r="D942" s="3"/>
      <c r="E942" s="3"/>
      <c r="F942" s="149"/>
      <c r="G942" s="149"/>
      <c r="P942" s="4"/>
      <c r="V942" s="5"/>
      <c r="W942" s="5"/>
      <c r="X942" s="5"/>
      <c r="Y942" s="5"/>
    </row>
    <row r="943" spans="1:25" ht="15.75" customHeight="1" x14ac:dyDescent="0.25">
      <c r="A943" s="3"/>
      <c r="B943" s="3"/>
      <c r="C943" s="3"/>
      <c r="D943" s="3"/>
      <c r="E943" s="3"/>
      <c r="F943" s="149"/>
      <c r="G943" s="149"/>
      <c r="P943" s="4"/>
      <c r="V943" s="5"/>
      <c r="W943" s="5"/>
      <c r="X943" s="5"/>
      <c r="Y943" s="5"/>
    </row>
    <row r="944" spans="1:25" ht="15.75" customHeight="1" x14ac:dyDescent="0.25">
      <c r="A944" s="3"/>
      <c r="B944" s="3"/>
      <c r="C944" s="3"/>
      <c r="D944" s="3"/>
      <c r="E944" s="3"/>
      <c r="F944" s="149"/>
      <c r="G944" s="149"/>
      <c r="P944" s="4"/>
      <c r="V944" s="5"/>
      <c r="W944" s="5"/>
      <c r="X944" s="5"/>
      <c r="Y944" s="5"/>
    </row>
    <row r="945" spans="1:25" ht="15.75" customHeight="1" x14ac:dyDescent="0.25">
      <c r="A945" s="3"/>
      <c r="B945" s="3"/>
      <c r="C945" s="3"/>
      <c r="D945" s="3"/>
      <c r="E945" s="3"/>
      <c r="F945" s="149"/>
      <c r="G945" s="149"/>
      <c r="P945" s="4"/>
      <c r="V945" s="5"/>
      <c r="W945" s="5"/>
      <c r="X945" s="5"/>
      <c r="Y945" s="5"/>
    </row>
    <row r="946" spans="1:25" ht="15.75" customHeight="1" x14ac:dyDescent="0.25">
      <c r="A946" s="3"/>
      <c r="B946" s="3"/>
      <c r="C946" s="3"/>
      <c r="D946" s="3"/>
      <c r="E946" s="3"/>
      <c r="F946" s="149"/>
      <c r="G946" s="149"/>
      <c r="P946" s="4"/>
      <c r="V946" s="5"/>
      <c r="W946" s="5"/>
      <c r="X946" s="5"/>
      <c r="Y946" s="5"/>
    </row>
    <row r="947" spans="1:25" ht="15.75" customHeight="1" x14ac:dyDescent="0.25">
      <c r="A947" s="3"/>
      <c r="B947" s="3"/>
      <c r="C947" s="3"/>
      <c r="D947" s="3"/>
      <c r="E947" s="3"/>
      <c r="F947" s="149"/>
      <c r="G947" s="149"/>
      <c r="P947" s="4"/>
      <c r="V947" s="5"/>
      <c r="W947" s="5"/>
      <c r="X947" s="5"/>
      <c r="Y947" s="5"/>
    </row>
    <row r="948" spans="1:25" ht="15.75" customHeight="1" x14ac:dyDescent="0.25">
      <c r="A948" s="3"/>
      <c r="B948" s="3"/>
      <c r="C948" s="3"/>
      <c r="D948" s="3"/>
      <c r="E948" s="3"/>
      <c r="F948" s="149"/>
      <c r="G948" s="149"/>
      <c r="P948" s="4"/>
      <c r="V948" s="5"/>
      <c r="W948" s="5"/>
      <c r="X948" s="5"/>
      <c r="Y948" s="5"/>
    </row>
    <row r="949" spans="1:25" ht="15.75" customHeight="1" x14ac:dyDescent="0.25">
      <c r="A949" s="3"/>
      <c r="B949" s="3"/>
      <c r="C949" s="3"/>
      <c r="D949" s="3"/>
      <c r="E949" s="3"/>
      <c r="F949" s="149"/>
      <c r="G949" s="149"/>
      <c r="P949" s="4"/>
      <c r="V949" s="5"/>
      <c r="W949" s="5"/>
      <c r="X949" s="5"/>
      <c r="Y949" s="5"/>
    </row>
    <row r="950" spans="1:25" ht="15.75" customHeight="1" x14ac:dyDescent="0.25">
      <c r="A950" s="3"/>
      <c r="B950" s="3"/>
      <c r="C950" s="3"/>
      <c r="D950" s="3"/>
      <c r="E950" s="3"/>
      <c r="F950" s="149"/>
      <c r="G950" s="149"/>
      <c r="P950" s="4"/>
      <c r="V950" s="5"/>
      <c r="W950" s="5"/>
      <c r="X950" s="5"/>
      <c r="Y950" s="5"/>
    </row>
    <row r="951" spans="1:25" ht="15.75" customHeight="1" x14ac:dyDescent="0.25">
      <c r="A951" s="3"/>
      <c r="B951" s="3"/>
      <c r="C951" s="3"/>
      <c r="D951" s="3"/>
      <c r="E951" s="3"/>
      <c r="F951" s="149"/>
      <c r="G951" s="149"/>
      <c r="P951" s="4"/>
      <c r="V951" s="5"/>
      <c r="W951" s="5"/>
      <c r="X951" s="5"/>
      <c r="Y951" s="5"/>
    </row>
    <row r="952" spans="1:25" ht="15.75" customHeight="1" x14ac:dyDescent="0.25">
      <c r="A952" s="3"/>
      <c r="B952" s="3"/>
      <c r="C952" s="3"/>
      <c r="D952" s="3"/>
      <c r="E952" s="3"/>
      <c r="F952" s="149"/>
      <c r="G952" s="149"/>
      <c r="P952" s="4"/>
      <c r="V952" s="5"/>
      <c r="W952" s="5"/>
      <c r="X952" s="5"/>
      <c r="Y952" s="5"/>
    </row>
    <row r="953" spans="1:25" ht="15.75" customHeight="1" x14ac:dyDescent="0.25">
      <c r="A953" s="3"/>
      <c r="B953" s="3"/>
      <c r="C953" s="3"/>
      <c r="D953" s="3"/>
      <c r="E953" s="3"/>
      <c r="F953" s="149"/>
      <c r="G953" s="149"/>
      <c r="P953" s="4"/>
      <c r="V953" s="5"/>
      <c r="W953" s="5"/>
      <c r="X953" s="5"/>
      <c r="Y953" s="5"/>
    </row>
    <row r="954" spans="1:25" ht="15.75" customHeight="1" x14ac:dyDescent="0.25">
      <c r="A954" s="3"/>
      <c r="B954" s="3"/>
      <c r="C954" s="3"/>
      <c r="D954" s="3"/>
      <c r="E954" s="3"/>
      <c r="F954" s="149"/>
      <c r="G954" s="149"/>
      <c r="P954" s="4"/>
      <c r="V954" s="5"/>
      <c r="W954" s="5"/>
      <c r="X954" s="5"/>
      <c r="Y954" s="5"/>
    </row>
    <row r="955" spans="1:25" ht="15.75" customHeight="1" x14ac:dyDescent="0.25">
      <c r="A955" s="3"/>
      <c r="B955" s="3"/>
      <c r="C955" s="3"/>
      <c r="D955" s="3"/>
      <c r="E955" s="3"/>
      <c r="F955" s="149"/>
      <c r="G955" s="149"/>
      <c r="P955" s="4"/>
      <c r="V955" s="5"/>
      <c r="W955" s="5"/>
      <c r="X955" s="5"/>
      <c r="Y955" s="5"/>
    </row>
    <row r="956" spans="1:25" ht="15.75" customHeight="1" x14ac:dyDescent="0.25">
      <c r="A956" s="3"/>
      <c r="B956" s="3"/>
      <c r="C956" s="3"/>
      <c r="D956" s="3"/>
      <c r="E956" s="3"/>
      <c r="F956" s="149"/>
      <c r="G956" s="149"/>
      <c r="P956" s="4"/>
      <c r="V956" s="5"/>
      <c r="W956" s="5"/>
      <c r="X956" s="5"/>
      <c r="Y956" s="5"/>
    </row>
    <row r="957" spans="1:25" ht="15.75" customHeight="1" x14ac:dyDescent="0.25">
      <c r="A957" s="3"/>
      <c r="B957" s="3"/>
      <c r="C957" s="3"/>
      <c r="D957" s="3"/>
      <c r="E957" s="3"/>
      <c r="F957" s="149"/>
      <c r="G957" s="149"/>
      <c r="P957" s="4"/>
      <c r="V957" s="5"/>
      <c r="W957" s="5"/>
      <c r="X957" s="5"/>
      <c r="Y957" s="5"/>
    </row>
    <row r="958" spans="1:25" ht="15.75" customHeight="1" x14ac:dyDescent="0.25">
      <c r="A958" s="3"/>
      <c r="B958" s="3"/>
      <c r="C958" s="3"/>
      <c r="D958" s="3"/>
      <c r="E958" s="3"/>
      <c r="F958" s="149"/>
      <c r="G958" s="149"/>
      <c r="P958" s="4"/>
      <c r="V958" s="5"/>
      <c r="W958" s="5"/>
      <c r="X958" s="5"/>
      <c r="Y958" s="5"/>
    </row>
    <row r="959" spans="1:25" ht="15.75" customHeight="1" x14ac:dyDescent="0.25">
      <c r="A959" s="3"/>
      <c r="B959" s="3"/>
      <c r="C959" s="3"/>
      <c r="D959" s="3"/>
      <c r="E959" s="3"/>
      <c r="F959" s="149"/>
      <c r="G959" s="149"/>
      <c r="P959" s="4"/>
      <c r="V959" s="5"/>
      <c r="W959" s="5"/>
      <c r="X959" s="5"/>
      <c r="Y959" s="5"/>
    </row>
    <row r="960" spans="1:25" ht="15.75" customHeight="1" x14ac:dyDescent="0.25">
      <c r="A960" s="3"/>
      <c r="B960" s="3"/>
      <c r="C960" s="3"/>
      <c r="D960" s="3"/>
      <c r="E960" s="3"/>
      <c r="F960" s="149"/>
      <c r="G960" s="149"/>
      <c r="P960" s="4"/>
      <c r="V960" s="5"/>
      <c r="W960" s="5"/>
      <c r="X960" s="5"/>
      <c r="Y960" s="5"/>
    </row>
    <row r="961" spans="1:25" ht="15.75" customHeight="1" x14ac:dyDescent="0.25">
      <c r="A961" s="3"/>
      <c r="B961" s="3"/>
      <c r="C961" s="3"/>
      <c r="D961" s="3"/>
      <c r="E961" s="3"/>
      <c r="F961" s="149"/>
      <c r="G961" s="149"/>
      <c r="P961" s="4"/>
      <c r="V961" s="5"/>
      <c r="W961" s="5"/>
      <c r="X961" s="5"/>
      <c r="Y961" s="5"/>
    </row>
    <row r="962" spans="1:25" ht="15.75" customHeight="1" x14ac:dyDescent="0.25">
      <c r="A962" s="3"/>
      <c r="B962" s="3"/>
      <c r="C962" s="3"/>
      <c r="D962" s="3"/>
      <c r="E962" s="3"/>
      <c r="F962" s="149"/>
      <c r="G962" s="149"/>
      <c r="P962" s="4"/>
      <c r="V962" s="5"/>
      <c r="W962" s="5"/>
      <c r="X962" s="5"/>
      <c r="Y962" s="5"/>
    </row>
    <row r="963" spans="1:25" ht="15.75" customHeight="1" x14ac:dyDescent="0.25">
      <c r="A963" s="3"/>
      <c r="B963" s="3"/>
      <c r="C963" s="3"/>
      <c r="D963" s="3"/>
      <c r="E963" s="3"/>
      <c r="F963" s="149"/>
      <c r="G963" s="149"/>
      <c r="P963" s="4"/>
      <c r="V963" s="5"/>
      <c r="W963" s="5"/>
      <c r="X963" s="5"/>
      <c r="Y963" s="5"/>
    </row>
    <row r="964" spans="1:25" ht="15.75" customHeight="1" x14ac:dyDescent="0.25">
      <c r="A964" s="3"/>
      <c r="B964" s="3"/>
      <c r="C964" s="3"/>
      <c r="D964" s="3"/>
      <c r="E964" s="3"/>
      <c r="F964" s="149"/>
      <c r="G964" s="149"/>
      <c r="P964" s="4"/>
      <c r="V964" s="5"/>
      <c r="W964" s="5"/>
      <c r="X964" s="5"/>
      <c r="Y964" s="5"/>
    </row>
    <row r="965" spans="1:25" ht="15.75" customHeight="1" x14ac:dyDescent="0.25">
      <c r="A965" s="3"/>
      <c r="B965" s="3"/>
      <c r="C965" s="3"/>
      <c r="D965" s="3"/>
      <c r="E965" s="3"/>
      <c r="F965" s="149"/>
      <c r="G965" s="149"/>
      <c r="P965" s="4"/>
      <c r="V965" s="5"/>
      <c r="W965" s="5"/>
      <c r="X965" s="5"/>
      <c r="Y965" s="5"/>
    </row>
    <row r="966" spans="1:25" ht="15.75" customHeight="1" x14ac:dyDescent="0.25">
      <c r="A966" s="3"/>
      <c r="B966" s="3"/>
      <c r="C966" s="3"/>
      <c r="D966" s="3"/>
      <c r="E966" s="3"/>
      <c r="F966" s="149"/>
      <c r="G966" s="149"/>
      <c r="P966" s="4"/>
      <c r="V966" s="5"/>
      <c r="W966" s="5"/>
      <c r="X966" s="5"/>
      <c r="Y966" s="5"/>
    </row>
    <row r="967" spans="1:25" ht="15.75" customHeight="1" x14ac:dyDescent="0.25">
      <c r="A967" s="3"/>
      <c r="B967" s="3"/>
      <c r="C967" s="3"/>
      <c r="D967" s="3"/>
      <c r="E967" s="3"/>
      <c r="F967" s="149"/>
      <c r="G967" s="149"/>
      <c r="P967" s="4"/>
      <c r="V967" s="5"/>
      <c r="W967" s="5"/>
      <c r="X967" s="5"/>
      <c r="Y967" s="5"/>
    </row>
    <row r="968" spans="1:25" ht="15.75" customHeight="1" x14ac:dyDescent="0.25">
      <c r="A968" s="3"/>
      <c r="B968" s="3"/>
      <c r="C968" s="3"/>
      <c r="D968" s="3"/>
      <c r="E968" s="3"/>
      <c r="F968" s="149"/>
      <c r="G968" s="149"/>
      <c r="P968" s="4"/>
      <c r="V968" s="5"/>
      <c r="W968" s="5"/>
      <c r="X968" s="5"/>
      <c r="Y968" s="5"/>
    </row>
    <row r="969" spans="1:25" ht="15.75" customHeight="1" x14ac:dyDescent="0.25">
      <c r="A969" s="3"/>
      <c r="B969" s="3"/>
      <c r="C969" s="3"/>
      <c r="D969" s="3"/>
      <c r="E969" s="3"/>
      <c r="F969" s="149"/>
      <c r="G969" s="149"/>
      <c r="P969" s="4"/>
      <c r="V969" s="5"/>
      <c r="W969" s="5"/>
      <c r="X969" s="5"/>
      <c r="Y969" s="5"/>
    </row>
    <row r="970" spans="1:25" ht="15.75" customHeight="1" x14ac:dyDescent="0.25">
      <c r="A970" s="3"/>
      <c r="B970" s="3"/>
      <c r="C970" s="3"/>
      <c r="D970" s="3"/>
      <c r="E970" s="3"/>
      <c r="F970" s="149"/>
      <c r="G970" s="149"/>
      <c r="P970" s="4"/>
      <c r="V970" s="5"/>
      <c r="W970" s="5"/>
      <c r="X970" s="5"/>
      <c r="Y970" s="5"/>
    </row>
    <row r="971" spans="1:25" ht="15.75" customHeight="1" x14ac:dyDescent="0.25">
      <c r="A971" s="3"/>
      <c r="B971" s="3"/>
      <c r="C971" s="3"/>
      <c r="D971" s="3"/>
      <c r="E971" s="3"/>
      <c r="F971" s="149"/>
      <c r="G971" s="149"/>
      <c r="P971" s="4"/>
      <c r="V971" s="5"/>
      <c r="W971" s="5"/>
      <c r="X971" s="5"/>
      <c r="Y971" s="5"/>
    </row>
    <row r="972" spans="1:25" ht="15.75" customHeight="1" x14ac:dyDescent="0.25">
      <c r="A972" s="3"/>
      <c r="B972" s="3"/>
      <c r="C972" s="3"/>
      <c r="D972" s="3"/>
      <c r="E972" s="3"/>
      <c r="F972" s="149"/>
      <c r="G972" s="149"/>
      <c r="P972" s="4"/>
      <c r="V972" s="5"/>
      <c r="W972" s="5"/>
      <c r="X972" s="5"/>
      <c r="Y972" s="5"/>
    </row>
    <row r="973" spans="1:25" ht="15.75" customHeight="1" x14ac:dyDescent="0.25">
      <c r="A973" s="3"/>
      <c r="B973" s="3"/>
      <c r="C973" s="3"/>
      <c r="D973" s="3"/>
      <c r="E973" s="3"/>
      <c r="F973" s="149"/>
      <c r="G973" s="149"/>
      <c r="P973" s="4"/>
      <c r="V973" s="5"/>
      <c r="W973" s="5"/>
      <c r="X973" s="5"/>
      <c r="Y973" s="5"/>
    </row>
  </sheetData>
  <autoFilter ref="B8:U65" xr:uid="{00000000-0009-0000-0000-000001000000}">
    <sortState xmlns:xlrd2="http://schemas.microsoft.com/office/spreadsheetml/2017/richdata2" ref="B9:U65">
      <sortCondition ref="P8:P65"/>
    </sortState>
  </autoFilter>
  <mergeCells count="4">
    <mergeCell ref="T7:U7"/>
    <mergeCell ref="C7:J7"/>
    <mergeCell ref="K7:N7"/>
    <mergeCell ref="O7:R7"/>
  </mergeCells>
  <pageMargins left="0" right="0" top="0" bottom="0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2.75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spans="1:26" ht="12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</row>
    <row r="4" spans="1:26" ht="12.75" customHeigh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</row>
    <row r="5" spans="1:26" ht="12.75" customHeight="1" x14ac:dyDescent="0.2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spans="1:26" ht="12.75" customHeight="1" x14ac:dyDescent="0.2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</row>
    <row r="7" spans="1:26" ht="12.75" customHeight="1" x14ac:dyDescent="0.25">
      <c r="A7" s="163"/>
      <c r="B7" s="164" t="s">
        <v>5</v>
      </c>
      <c r="C7" s="164" t="s">
        <v>1605</v>
      </c>
      <c r="D7" s="164" t="s">
        <v>9</v>
      </c>
      <c r="E7" s="165" t="s">
        <v>1606</v>
      </c>
      <c r="F7" s="164" t="s">
        <v>16</v>
      </c>
      <c r="G7" s="165" t="s">
        <v>17</v>
      </c>
      <c r="H7" s="165" t="s">
        <v>1607</v>
      </c>
      <c r="I7" s="165" t="s">
        <v>1608</v>
      </c>
      <c r="J7" s="164" t="s">
        <v>1609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spans="1:26" ht="195" customHeight="1" x14ac:dyDescent="0.25">
      <c r="A8" s="163"/>
      <c r="B8" s="164" t="s">
        <v>1610</v>
      </c>
      <c r="C8" s="166" t="s">
        <v>1611</v>
      </c>
      <c r="D8" s="166" t="s">
        <v>1288</v>
      </c>
      <c r="E8" s="167">
        <v>44595</v>
      </c>
      <c r="F8" s="168" t="s">
        <v>227</v>
      </c>
      <c r="G8" s="169">
        <f>12+12+12+5+12</f>
        <v>53</v>
      </c>
      <c r="H8" s="170" t="s">
        <v>656</v>
      </c>
      <c r="I8" s="171" t="s">
        <v>1612</v>
      </c>
      <c r="J8" s="172" t="s">
        <v>1613</v>
      </c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spans="1:26" ht="12.75" customHeight="1" x14ac:dyDescent="0.25">
      <c r="A9" s="163"/>
      <c r="B9" s="173" t="s">
        <v>1614</v>
      </c>
      <c r="C9" s="174" t="s">
        <v>1615</v>
      </c>
      <c r="D9" s="174" t="s">
        <v>1616</v>
      </c>
      <c r="E9" s="175">
        <v>44607</v>
      </c>
      <c r="F9" s="176" t="s">
        <v>1060</v>
      </c>
      <c r="G9" s="177">
        <f>12+12+12+12</f>
        <v>48</v>
      </c>
      <c r="H9" s="178" t="s">
        <v>656</v>
      </c>
      <c r="I9" s="179" t="s">
        <v>1617</v>
      </c>
      <c r="J9" s="180" t="s">
        <v>1618</v>
      </c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26" ht="168" customHeight="1" x14ac:dyDescent="0.25">
      <c r="A10" s="163"/>
      <c r="B10" s="173" t="s">
        <v>1619</v>
      </c>
      <c r="C10" s="174" t="s">
        <v>1620</v>
      </c>
      <c r="D10" s="174" t="s">
        <v>653</v>
      </c>
      <c r="E10" s="175">
        <v>44653</v>
      </c>
      <c r="F10" s="181" t="s">
        <v>227</v>
      </c>
      <c r="G10" s="177">
        <f>12+12+12+12+12</f>
        <v>60</v>
      </c>
      <c r="H10" s="177" t="s">
        <v>656</v>
      </c>
      <c r="I10" s="174" t="s">
        <v>657</v>
      </c>
      <c r="J10" s="182" t="s">
        <v>1621</v>
      </c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6" ht="12.75" customHeight="1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6" ht="12.75" customHeight="1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26" ht="12.75" customHeight="1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6" ht="12.75" customHeight="1" x14ac:dyDescent="0.2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6" ht="12.75" customHeight="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ht="12.75" customHeight="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6" ht="12.75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ht="12.75" customHeight="1" x14ac:dyDescent="0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ht="12.75" customHeight="1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spans="1:26" ht="12.75" customHeight="1" x14ac:dyDescent="0.2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ht="12.75" customHeight="1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ht="12.75" customHeight="1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spans="1:26" ht="12.75" customHeight="1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ht="12.75" customHeight="1" x14ac:dyDescent="0.2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ht="12.75" customHeight="1" x14ac:dyDescent="0.25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6" ht="12.75" customHeight="1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ht="12.75" customHeight="1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ht="12.75" customHeight="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spans="1:26" ht="12.75" customHeight="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6" ht="12.75" customHeight="1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6" ht="12.75" customHeight="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</row>
    <row r="32" spans="1:26" ht="12.75" customHeight="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</row>
    <row r="33" spans="1:26" ht="12.75" customHeight="1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ht="12.75" customHeight="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ht="12.75" customHeight="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ht="12.75" customHeight="1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ht="12.75" customHeight="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  <row r="38" spans="1:26" ht="12.75" customHeight="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</row>
    <row r="39" spans="1:26" ht="12.75" customHeight="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</row>
    <row r="40" spans="1:26" ht="12.75" customHeight="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spans="1:26" ht="12.75" customHeight="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spans="1:26" ht="12.75" customHeight="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spans="1:26" ht="12.75" customHeight="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spans="1:26" ht="12.75" customHeight="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spans="1:26" ht="12.75" customHeight="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1:26" ht="12.75" customHeight="1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ht="12.75" customHeight="1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spans="1:26" ht="12.75" customHeight="1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26" ht="12.75" customHeight="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spans="1:26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 spans="1:26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</row>
    <row r="52" spans="1:26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</row>
    <row r="53" spans="1:26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</row>
    <row r="54" spans="1:26" ht="12.75" customHeight="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</row>
    <row r="55" spans="1:26" ht="12.75" customHeight="1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</row>
    <row r="56" spans="1:26" ht="12.75" customHeight="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</row>
    <row r="57" spans="1:26" ht="12.75" customHeight="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</row>
    <row r="58" spans="1:26" ht="12.75" customHeight="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</row>
    <row r="59" spans="1:26" ht="12.75" customHeight="1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</row>
    <row r="60" spans="1:26" ht="12.75" customHeight="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</row>
    <row r="61" spans="1:26" ht="12.75" customHeight="1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</row>
    <row r="62" spans="1:26" ht="12.75" customHeight="1" x14ac:dyDescent="0.25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spans="1:26" ht="12.75" customHeight="1" x14ac:dyDescent="0.25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</row>
    <row r="64" spans="1:26" ht="12.75" customHeight="1" x14ac:dyDescent="0.25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</row>
    <row r="65" spans="1:26" ht="12.75" customHeight="1" x14ac:dyDescent="0.25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</row>
    <row r="66" spans="1:26" ht="12.75" customHeight="1" x14ac:dyDescent="0.2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spans="1:26" ht="12.75" customHeight="1" x14ac:dyDescent="0.2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</row>
    <row r="68" spans="1:26" ht="12.75" customHeight="1" x14ac:dyDescent="0.2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</row>
    <row r="69" spans="1:26" ht="12.75" customHeight="1" x14ac:dyDescent="0.2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</row>
    <row r="70" spans="1:26" ht="12.75" customHeight="1" x14ac:dyDescent="0.2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</row>
    <row r="71" spans="1:26" ht="12.75" customHeight="1" x14ac:dyDescent="0.2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</row>
    <row r="72" spans="1:26" ht="12.75" customHeight="1" x14ac:dyDescent="0.2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spans="1:26" ht="12.75" customHeight="1" x14ac:dyDescent="0.2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</row>
    <row r="74" spans="1:26" ht="12.75" customHeight="1" x14ac:dyDescent="0.2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</row>
    <row r="75" spans="1:26" ht="12.75" customHeight="1" x14ac:dyDescent="0.2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</row>
    <row r="76" spans="1:26" ht="12.75" customHeight="1" x14ac:dyDescent="0.2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</row>
    <row r="77" spans="1:26" ht="12.75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</row>
    <row r="78" spans="1:26" ht="12.75" customHeight="1" x14ac:dyDescent="0.2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</row>
    <row r="79" spans="1:26" ht="12.75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</row>
    <row r="80" spans="1:26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</row>
    <row r="81" spans="1:26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</row>
    <row r="82" spans="1:26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</row>
    <row r="83" spans="1:26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</row>
    <row r="84" spans="1:26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</row>
    <row r="85" spans="1:26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</row>
    <row r="86" spans="1:26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</row>
    <row r="87" spans="1:26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</row>
    <row r="88" spans="1:26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</row>
    <row r="89" spans="1:26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</row>
    <row r="90" spans="1:26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</row>
    <row r="91" spans="1:26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</row>
    <row r="92" spans="1:26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</row>
    <row r="93" spans="1:26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</row>
    <row r="94" spans="1:26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</row>
    <row r="95" spans="1:26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</row>
    <row r="96" spans="1:26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</row>
    <row r="97" spans="1:26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</row>
    <row r="98" spans="1:26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</row>
    <row r="99" spans="1:26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</row>
    <row r="100" spans="1:26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</row>
    <row r="101" spans="1:26" ht="12.75" customHeight="1" x14ac:dyDescent="0.2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</row>
    <row r="102" spans="1:26" ht="12.75" customHeight="1" x14ac:dyDescent="0.2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</row>
    <row r="103" spans="1:26" ht="12.75" customHeight="1" x14ac:dyDescent="0.2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</row>
    <row r="104" spans="1:26" ht="12.75" customHeight="1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</row>
    <row r="105" spans="1:26" ht="12.75" customHeight="1" x14ac:dyDescent="0.2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</row>
    <row r="106" spans="1:26" ht="12.75" customHeight="1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</row>
    <row r="107" spans="1:26" ht="12.75" customHeight="1" x14ac:dyDescent="0.2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</row>
    <row r="108" spans="1:26" ht="12.75" customHeight="1" x14ac:dyDescent="0.2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</row>
    <row r="109" spans="1:26" ht="12.75" customHeight="1" x14ac:dyDescent="0.2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</row>
    <row r="110" spans="1:26" ht="12.75" customHeight="1" x14ac:dyDescent="0.2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</row>
    <row r="111" spans="1:26" ht="12.75" customHeight="1" x14ac:dyDescent="0.2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</row>
    <row r="112" spans="1:26" ht="12.75" customHeight="1" x14ac:dyDescent="0.2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</row>
    <row r="113" spans="1:26" ht="12.75" customHeight="1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</row>
    <row r="114" spans="1:26" ht="12.75" customHeight="1" x14ac:dyDescent="0.2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</row>
    <row r="115" spans="1:26" ht="12.75" customHeight="1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</row>
    <row r="116" spans="1:26" ht="12.75" customHeight="1" x14ac:dyDescent="0.2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</row>
    <row r="117" spans="1:26" ht="12.75" customHeight="1" x14ac:dyDescent="0.2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</row>
    <row r="118" spans="1:26" ht="12.75" customHeight="1" x14ac:dyDescent="0.2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</row>
    <row r="119" spans="1:26" ht="12.75" customHeight="1" x14ac:dyDescent="0.2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</row>
    <row r="120" spans="1:26" ht="12.75" customHeight="1" x14ac:dyDescent="0.2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</row>
    <row r="121" spans="1:26" ht="12.75" customHeight="1" x14ac:dyDescent="0.2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spans="1:26" ht="12.75" customHeight="1" x14ac:dyDescent="0.2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</row>
    <row r="123" spans="1:26" ht="12.75" customHeight="1" x14ac:dyDescent="0.2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</row>
    <row r="124" spans="1:26" ht="12.75" customHeight="1" x14ac:dyDescent="0.2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</row>
    <row r="125" spans="1:26" ht="12.75" customHeight="1" x14ac:dyDescent="0.2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</row>
    <row r="126" spans="1:26" ht="12.75" customHeight="1" x14ac:dyDescent="0.25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</row>
    <row r="127" spans="1:26" ht="12.75" customHeight="1" x14ac:dyDescent="0.25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</row>
    <row r="128" spans="1:26" ht="12.75" customHeight="1" x14ac:dyDescent="0.25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</row>
    <row r="129" spans="1:26" ht="12.75" customHeight="1" x14ac:dyDescent="0.25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</row>
    <row r="130" spans="1:26" ht="12.75" customHeight="1" x14ac:dyDescent="0.25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</row>
    <row r="131" spans="1:26" ht="12.75" customHeight="1" x14ac:dyDescent="0.25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</row>
    <row r="132" spans="1:26" ht="12.75" customHeight="1" x14ac:dyDescent="0.25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</row>
    <row r="133" spans="1:26" ht="12.75" customHeight="1" x14ac:dyDescent="0.25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</row>
    <row r="134" spans="1:26" ht="12.75" customHeight="1" x14ac:dyDescent="0.25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</row>
    <row r="135" spans="1:26" ht="12.75" customHeight="1" x14ac:dyDescent="0.25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</row>
    <row r="136" spans="1:26" ht="12.75" customHeight="1" x14ac:dyDescent="0.25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</row>
    <row r="137" spans="1:26" ht="12.75" customHeight="1" x14ac:dyDescent="0.25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</row>
    <row r="138" spans="1:26" ht="12.75" customHeight="1" x14ac:dyDescent="0.25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</row>
    <row r="139" spans="1:26" ht="12.75" customHeight="1" x14ac:dyDescent="0.25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</row>
    <row r="140" spans="1:26" ht="12.75" customHeight="1" x14ac:dyDescent="0.25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</row>
    <row r="141" spans="1:26" ht="12.75" customHeight="1" x14ac:dyDescent="0.25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</row>
    <row r="142" spans="1:26" ht="12.75" customHeight="1" x14ac:dyDescent="0.25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</row>
    <row r="143" spans="1:26" ht="12.75" customHeight="1" x14ac:dyDescent="0.25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</row>
    <row r="144" spans="1:26" ht="12.75" customHeight="1" x14ac:dyDescent="0.25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</row>
    <row r="145" spans="1:26" ht="12.75" customHeight="1" x14ac:dyDescent="0.2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</row>
    <row r="146" spans="1:26" ht="12.75" customHeight="1" x14ac:dyDescent="0.25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</row>
    <row r="147" spans="1:26" ht="12.75" customHeight="1" x14ac:dyDescent="0.25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</row>
    <row r="148" spans="1:26" ht="12.75" customHeight="1" x14ac:dyDescent="0.25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</row>
    <row r="149" spans="1:26" ht="12.75" customHeight="1" x14ac:dyDescent="0.25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</row>
    <row r="150" spans="1:26" ht="12.75" customHeight="1" x14ac:dyDescent="0.25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</row>
    <row r="151" spans="1:26" ht="12.75" customHeight="1" x14ac:dyDescent="0.25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</row>
    <row r="152" spans="1:26" ht="12.75" customHeight="1" x14ac:dyDescent="0.25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</row>
    <row r="153" spans="1:26" ht="12.75" customHeight="1" x14ac:dyDescent="0.25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</row>
    <row r="154" spans="1:26" ht="12.75" customHeight="1" x14ac:dyDescent="0.25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</row>
    <row r="155" spans="1:26" ht="12.75" customHeight="1" x14ac:dyDescent="0.25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</row>
    <row r="156" spans="1:26" ht="12.75" customHeight="1" x14ac:dyDescent="0.25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</row>
    <row r="157" spans="1:26" ht="12.75" customHeight="1" x14ac:dyDescent="0.25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</row>
    <row r="158" spans="1:26" ht="12.75" customHeight="1" x14ac:dyDescent="0.25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</row>
    <row r="159" spans="1:26" ht="12.75" customHeight="1" x14ac:dyDescent="0.25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</row>
    <row r="160" spans="1:26" ht="12.75" customHeight="1" x14ac:dyDescent="0.2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</row>
    <row r="161" spans="1:26" ht="12.75" customHeight="1" x14ac:dyDescent="0.25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spans="1:26" ht="12.75" customHeight="1" x14ac:dyDescent="0.25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spans="1:26" ht="12.75" customHeight="1" x14ac:dyDescent="0.25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spans="1:26" ht="12.75" customHeight="1" x14ac:dyDescent="0.25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spans="1:26" ht="12.75" customHeight="1" x14ac:dyDescent="0.25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spans="1:26" ht="12.75" customHeight="1" x14ac:dyDescent="0.25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spans="1:26" ht="12.75" customHeight="1" x14ac:dyDescent="0.25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spans="1:26" ht="12.75" customHeight="1" x14ac:dyDescent="0.25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spans="1:26" ht="12.75" customHeight="1" x14ac:dyDescent="0.2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spans="1:26" ht="12.75" customHeight="1" x14ac:dyDescent="0.25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spans="1:26" ht="12.75" customHeight="1" x14ac:dyDescent="0.25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spans="1:26" ht="12.75" customHeight="1" x14ac:dyDescent="0.25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spans="1:26" ht="12.75" customHeight="1" x14ac:dyDescent="0.25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spans="1:26" ht="12.75" customHeight="1" x14ac:dyDescent="0.25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spans="1:26" ht="12.75" customHeight="1" x14ac:dyDescent="0.25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:26" ht="12.75" customHeight="1" x14ac:dyDescent="0.25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spans="1:26" ht="12.75" customHeight="1" x14ac:dyDescent="0.25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spans="1:26" ht="12.75" customHeight="1" x14ac:dyDescent="0.2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spans="1:26" ht="12.75" customHeight="1" x14ac:dyDescent="0.25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spans="1:26" ht="12.75" customHeight="1" x14ac:dyDescent="0.25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spans="1:26" ht="12.75" customHeight="1" x14ac:dyDescent="0.25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spans="1:26" ht="12.75" customHeight="1" x14ac:dyDescent="0.25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spans="1:26" ht="12.75" customHeight="1" x14ac:dyDescent="0.25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spans="1:26" ht="12.75" customHeight="1" x14ac:dyDescent="0.25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spans="1:26" ht="12.75" customHeight="1" x14ac:dyDescent="0.25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spans="1:26" ht="12.75" customHeight="1" x14ac:dyDescent="0.25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spans="1:26" ht="12.75" customHeight="1" x14ac:dyDescent="0.25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spans="1:26" ht="12.75" customHeight="1" x14ac:dyDescent="0.25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spans="1:26" ht="12.75" customHeight="1" x14ac:dyDescent="0.25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spans="1:26" ht="12.75" customHeight="1" x14ac:dyDescent="0.25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spans="1:26" ht="12.75" customHeight="1" x14ac:dyDescent="0.25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spans="1:26" ht="12.75" customHeight="1" x14ac:dyDescent="0.25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spans="1:26" ht="12.75" customHeight="1" x14ac:dyDescent="0.25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spans="1:26" ht="12.75" customHeight="1" x14ac:dyDescent="0.25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spans="1:26" ht="12.75" customHeight="1" x14ac:dyDescent="0.25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spans="1:26" ht="12.75" customHeight="1" x14ac:dyDescent="0.25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spans="1:26" ht="12.75" customHeight="1" x14ac:dyDescent="0.25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spans="1:26" ht="12.75" customHeight="1" x14ac:dyDescent="0.25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spans="1:26" ht="12.75" customHeight="1" x14ac:dyDescent="0.25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spans="1:26" ht="12.75" customHeight="1" x14ac:dyDescent="0.25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spans="1:26" ht="12.75" customHeight="1" x14ac:dyDescent="0.25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spans="1:26" ht="12.75" customHeight="1" x14ac:dyDescent="0.25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spans="1:26" ht="12.75" customHeight="1" x14ac:dyDescent="0.25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spans="1:26" ht="12.75" customHeight="1" x14ac:dyDescent="0.25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spans="1:26" ht="12.75" customHeight="1" x14ac:dyDescent="0.2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spans="1:26" ht="12.75" customHeight="1" x14ac:dyDescent="0.25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spans="1:26" ht="12.75" customHeight="1" x14ac:dyDescent="0.25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spans="1:26" ht="12.75" customHeight="1" x14ac:dyDescent="0.25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spans="1:26" ht="12.75" customHeight="1" x14ac:dyDescent="0.25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</row>
    <row r="210" spans="1:26" ht="12.75" customHeight="1" x14ac:dyDescent="0.25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</row>
    <row r="211" spans="1:26" ht="12.75" customHeight="1" x14ac:dyDescent="0.25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</row>
    <row r="212" spans="1:26" ht="12.75" customHeight="1" x14ac:dyDescent="0.25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</row>
    <row r="213" spans="1:26" ht="12.75" customHeight="1" x14ac:dyDescent="0.25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</row>
    <row r="214" spans="1:26" ht="12.75" customHeight="1" x14ac:dyDescent="0.25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</row>
    <row r="215" spans="1:26" ht="12.75" customHeight="1" x14ac:dyDescent="0.25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</row>
    <row r="216" spans="1:26" ht="12.75" customHeight="1" x14ac:dyDescent="0.25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</row>
    <row r="217" spans="1:26" ht="12.75" customHeight="1" x14ac:dyDescent="0.25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</row>
    <row r="218" spans="1:26" ht="12.75" customHeight="1" x14ac:dyDescent="0.25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</row>
    <row r="219" spans="1:26" ht="12.75" customHeight="1" x14ac:dyDescent="0.25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</row>
    <row r="220" spans="1:26" ht="12.75" customHeight="1" x14ac:dyDescent="0.25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</row>
    <row r="221" spans="1:26" ht="12.75" customHeight="1" x14ac:dyDescent="0.25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</row>
    <row r="222" spans="1:26" ht="12.75" customHeight="1" x14ac:dyDescent="0.25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</row>
    <row r="223" spans="1:26" ht="12.75" customHeight="1" x14ac:dyDescent="0.25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</row>
    <row r="224" spans="1:26" ht="12.75" customHeight="1" x14ac:dyDescent="0.25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</row>
    <row r="225" spans="1:26" ht="12.75" customHeight="1" x14ac:dyDescent="0.25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</row>
    <row r="226" spans="1:26" ht="12.75" customHeight="1" x14ac:dyDescent="0.25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</row>
    <row r="227" spans="1:26" ht="12.75" customHeight="1" x14ac:dyDescent="0.25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</row>
    <row r="228" spans="1:26" ht="12.75" customHeight="1" x14ac:dyDescent="0.25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</row>
    <row r="229" spans="1:26" ht="12.75" customHeight="1" x14ac:dyDescent="0.25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</row>
    <row r="230" spans="1:26" ht="12.75" customHeight="1" x14ac:dyDescent="0.25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</row>
    <row r="231" spans="1:26" ht="12.75" customHeight="1" x14ac:dyDescent="0.25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</row>
    <row r="232" spans="1:26" ht="12.75" customHeight="1" x14ac:dyDescent="0.25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</row>
    <row r="233" spans="1:26" ht="12.75" customHeight="1" x14ac:dyDescent="0.25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</row>
    <row r="234" spans="1:26" ht="12.75" customHeight="1" x14ac:dyDescent="0.25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</row>
    <row r="235" spans="1:26" ht="12.75" customHeight="1" x14ac:dyDescent="0.25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</row>
    <row r="236" spans="1:26" ht="12.75" customHeight="1" x14ac:dyDescent="0.25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</row>
    <row r="237" spans="1:26" ht="12.75" customHeight="1" x14ac:dyDescent="0.25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</row>
    <row r="238" spans="1:26" ht="12.75" customHeight="1" x14ac:dyDescent="0.25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</row>
    <row r="239" spans="1:26" ht="12.75" customHeight="1" x14ac:dyDescent="0.25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</row>
    <row r="240" spans="1:26" ht="12.75" customHeight="1" x14ac:dyDescent="0.25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</row>
    <row r="241" spans="1:26" ht="12.75" customHeight="1" x14ac:dyDescent="0.25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</row>
    <row r="242" spans="1:26" ht="12.75" customHeight="1" x14ac:dyDescent="0.25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</row>
    <row r="243" spans="1:26" ht="12.75" customHeight="1" x14ac:dyDescent="0.25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</row>
    <row r="244" spans="1:26" ht="12.75" customHeight="1" x14ac:dyDescent="0.25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</row>
    <row r="245" spans="1:26" ht="12.75" customHeight="1" x14ac:dyDescent="0.25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</row>
    <row r="246" spans="1:26" ht="12.75" customHeight="1" x14ac:dyDescent="0.25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</row>
    <row r="247" spans="1:26" ht="12.75" customHeight="1" x14ac:dyDescent="0.25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</row>
    <row r="248" spans="1:26" ht="12.75" customHeight="1" x14ac:dyDescent="0.25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</row>
    <row r="249" spans="1:26" ht="12.75" customHeight="1" x14ac:dyDescent="0.25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</row>
    <row r="250" spans="1:26" ht="12.75" customHeight="1" x14ac:dyDescent="0.25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</row>
    <row r="251" spans="1:26" ht="12.75" customHeight="1" x14ac:dyDescent="0.25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</row>
    <row r="252" spans="1:26" ht="12.75" customHeight="1" x14ac:dyDescent="0.25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</row>
    <row r="253" spans="1:26" ht="12.75" customHeight="1" x14ac:dyDescent="0.25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</row>
    <row r="254" spans="1:26" ht="12.75" customHeight="1" x14ac:dyDescent="0.25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</row>
    <row r="255" spans="1:26" ht="12.75" customHeight="1" x14ac:dyDescent="0.25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</row>
    <row r="256" spans="1:26" ht="12.75" customHeight="1" x14ac:dyDescent="0.25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</row>
    <row r="257" spans="1:26" ht="12.75" customHeight="1" x14ac:dyDescent="0.25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</row>
    <row r="258" spans="1:26" ht="12.75" customHeight="1" x14ac:dyDescent="0.25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</row>
    <row r="259" spans="1:26" ht="12.75" customHeight="1" x14ac:dyDescent="0.25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</row>
    <row r="260" spans="1:26" ht="12.75" customHeight="1" x14ac:dyDescent="0.25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</row>
    <row r="261" spans="1:26" ht="12.75" customHeight="1" x14ac:dyDescent="0.25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</row>
    <row r="262" spans="1:26" ht="12.75" customHeight="1" x14ac:dyDescent="0.25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</row>
    <row r="263" spans="1:26" ht="12.75" customHeight="1" x14ac:dyDescent="0.25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</row>
    <row r="264" spans="1:26" ht="12.75" customHeight="1" x14ac:dyDescent="0.25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</row>
    <row r="265" spans="1:26" ht="12.75" customHeight="1" x14ac:dyDescent="0.25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</row>
    <row r="266" spans="1:26" ht="12.75" customHeight="1" x14ac:dyDescent="0.25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</row>
    <row r="267" spans="1:26" ht="12.75" customHeight="1" x14ac:dyDescent="0.25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</row>
    <row r="268" spans="1:26" ht="12.75" customHeight="1" x14ac:dyDescent="0.25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</row>
    <row r="269" spans="1:26" ht="12.75" customHeight="1" x14ac:dyDescent="0.25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</row>
    <row r="270" spans="1:26" ht="12.75" customHeight="1" x14ac:dyDescent="0.25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</row>
    <row r="271" spans="1:26" ht="12.75" customHeight="1" x14ac:dyDescent="0.25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</row>
    <row r="272" spans="1:26" ht="12.75" customHeight="1" x14ac:dyDescent="0.25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</row>
    <row r="273" spans="1:26" ht="12.75" customHeight="1" x14ac:dyDescent="0.25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</row>
    <row r="274" spans="1:26" ht="12.75" customHeight="1" x14ac:dyDescent="0.25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</row>
    <row r="275" spans="1:26" ht="12.75" customHeight="1" x14ac:dyDescent="0.25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</row>
    <row r="276" spans="1:26" ht="12.75" customHeight="1" x14ac:dyDescent="0.25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</row>
    <row r="277" spans="1:26" ht="12.75" customHeight="1" x14ac:dyDescent="0.25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</row>
    <row r="278" spans="1:26" ht="12.75" customHeight="1" x14ac:dyDescent="0.25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</row>
    <row r="279" spans="1:26" ht="12.75" customHeight="1" x14ac:dyDescent="0.25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</row>
    <row r="280" spans="1:26" ht="12.75" customHeight="1" x14ac:dyDescent="0.25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</row>
    <row r="281" spans="1:26" ht="12.75" customHeight="1" x14ac:dyDescent="0.25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</row>
    <row r="282" spans="1:26" ht="12.75" customHeight="1" x14ac:dyDescent="0.25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</row>
    <row r="283" spans="1:26" ht="12.75" customHeight="1" x14ac:dyDescent="0.25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</row>
    <row r="284" spans="1:26" ht="12.75" customHeight="1" x14ac:dyDescent="0.25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</row>
    <row r="285" spans="1:26" ht="12.75" customHeight="1" x14ac:dyDescent="0.25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</row>
    <row r="286" spans="1:26" ht="12.75" customHeight="1" x14ac:dyDescent="0.25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</row>
    <row r="287" spans="1:26" ht="12.75" customHeight="1" x14ac:dyDescent="0.25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</row>
    <row r="288" spans="1:26" ht="12.75" customHeight="1" x14ac:dyDescent="0.25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</row>
    <row r="289" spans="1:26" ht="12.75" customHeight="1" x14ac:dyDescent="0.25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</row>
    <row r="290" spans="1:26" ht="12.75" customHeight="1" x14ac:dyDescent="0.25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</row>
    <row r="291" spans="1:26" ht="12.75" customHeight="1" x14ac:dyDescent="0.25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</row>
    <row r="292" spans="1:26" ht="12.75" customHeight="1" x14ac:dyDescent="0.25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</row>
    <row r="293" spans="1:26" ht="12.75" customHeight="1" x14ac:dyDescent="0.25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</row>
    <row r="294" spans="1:26" ht="12.75" customHeight="1" x14ac:dyDescent="0.25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</row>
    <row r="295" spans="1:26" ht="12.75" customHeight="1" x14ac:dyDescent="0.25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</row>
    <row r="296" spans="1:26" ht="12.75" customHeight="1" x14ac:dyDescent="0.25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</row>
    <row r="297" spans="1:26" ht="12.75" customHeight="1" x14ac:dyDescent="0.25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</row>
    <row r="298" spans="1:26" ht="12.75" customHeight="1" x14ac:dyDescent="0.25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</row>
    <row r="299" spans="1:26" ht="12.75" customHeight="1" x14ac:dyDescent="0.25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</row>
    <row r="300" spans="1:26" ht="12.75" customHeight="1" x14ac:dyDescent="0.25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</row>
    <row r="301" spans="1:26" ht="12.75" customHeight="1" x14ac:dyDescent="0.25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</row>
    <row r="302" spans="1:26" ht="12.75" customHeight="1" x14ac:dyDescent="0.25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</row>
    <row r="303" spans="1:26" ht="12.75" customHeight="1" x14ac:dyDescent="0.25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</row>
    <row r="304" spans="1:26" ht="12.75" customHeight="1" x14ac:dyDescent="0.25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</row>
    <row r="305" spans="1:26" ht="12.75" customHeight="1" x14ac:dyDescent="0.25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</row>
    <row r="306" spans="1:26" ht="12.75" customHeight="1" x14ac:dyDescent="0.25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</row>
    <row r="307" spans="1:26" ht="12.75" customHeight="1" x14ac:dyDescent="0.25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</row>
    <row r="308" spans="1:26" ht="12.75" customHeight="1" x14ac:dyDescent="0.25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</row>
    <row r="309" spans="1:26" ht="12.75" customHeight="1" x14ac:dyDescent="0.25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</row>
    <row r="310" spans="1:26" ht="12.75" customHeight="1" x14ac:dyDescent="0.25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</row>
    <row r="311" spans="1:26" ht="12.75" customHeight="1" x14ac:dyDescent="0.25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</row>
    <row r="312" spans="1:26" ht="12.75" customHeight="1" x14ac:dyDescent="0.25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</row>
    <row r="313" spans="1:26" ht="12.75" customHeight="1" x14ac:dyDescent="0.25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</row>
    <row r="314" spans="1:26" ht="12.75" customHeight="1" x14ac:dyDescent="0.25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</row>
    <row r="315" spans="1:26" ht="12.75" customHeight="1" x14ac:dyDescent="0.25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</row>
    <row r="316" spans="1:26" ht="12.75" customHeight="1" x14ac:dyDescent="0.25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</row>
    <row r="317" spans="1:26" ht="12.75" customHeight="1" x14ac:dyDescent="0.25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</row>
    <row r="318" spans="1:26" ht="12.75" customHeight="1" x14ac:dyDescent="0.25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</row>
    <row r="319" spans="1:26" ht="12.75" customHeight="1" x14ac:dyDescent="0.25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</row>
    <row r="320" spans="1:26" ht="12.75" customHeight="1" x14ac:dyDescent="0.25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</row>
    <row r="321" spans="1:26" ht="12.75" customHeight="1" x14ac:dyDescent="0.25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</row>
    <row r="322" spans="1:26" ht="12.75" customHeight="1" x14ac:dyDescent="0.25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</row>
    <row r="323" spans="1:26" ht="12.75" customHeight="1" x14ac:dyDescent="0.25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</row>
    <row r="324" spans="1:26" ht="12.75" customHeight="1" x14ac:dyDescent="0.25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</row>
    <row r="325" spans="1:26" ht="12.75" customHeight="1" x14ac:dyDescent="0.25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</row>
    <row r="326" spans="1:26" ht="12.75" customHeight="1" x14ac:dyDescent="0.25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</row>
    <row r="327" spans="1:26" ht="12.75" customHeight="1" x14ac:dyDescent="0.25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</row>
    <row r="328" spans="1:26" ht="12.75" customHeight="1" x14ac:dyDescent="0.25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</row>
    <row r="329" spans="1:26" ht="12.75" customHeight="1" x14ac:dyDescent="0.25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</row>
    <row r="330" spans="1:26" ht="12.75" customHeight="1" x14ac:dyDescent="0.25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</row>
    <row r="331" spans="1:26" ht="12.75" customHeight="1" x14ac:dyDescent="0.25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</row>
    <row r="332" spans="1:26" ht="12.75" customHeight="1" x14ac:dyDescent="0.25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</row>
    <row r="333" spans="1:26" ht="12.75" customHeight="1" x14ac:dyDescent="0.25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</row>
    <row r="334" spans="1:26" ht="12.75" customHeight="1" x14ac:dyDescent="0.25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</row>
    <row r="335" spans="1:26" ht="12.75" customHeight="1" x14ac:dyDescent="0.25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</row>
    <row r="336" spans="1:26" ht="12.75" customHeight="1" x14ac:dyDescent="0.25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</row>
    <row r="337" spans="1:26" ht="12.75" customHeight="1" x14ac:dyDescent="0.25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</row>
    <row r="338" spans="1:26" ht="12.75" customHeight="1" x14ac:dyDescent="0.25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</row>
    <row r="339" spans="1:26" ht="12.75" customHeight="1" x14ac:dyDescent="0.25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</row>
    <row r="340" spans="1:26" ht="12.75" customHeight="1" x14ac:dyDescent="0.25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</row>
    <row r="341" spans="1:26" ht="12.75" customHeight="1" x14ac:dyDescent="0.25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</row>
    <row r="342" spans="1:26" ht="12.75" customHeight="1" x14ac:dyDescent="0.25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</row>
    <row r="343" spans="1:26" ht="12.75" customHeight="1" x14ac:dyDescent="0.25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</row>
    <row r="344" spans="1:26" ht="12.75" customHeight="1" x14ac:dyDescent="0.25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</row>
    <row r="345" spans="1:26" ht="12.75" customHeight="1" x14ac:dyDescent="0.25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</row>
    <row r="346" spans="1:26" ht="12.75" customHeight="1" x14ac:dyDescent="0.25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</row>
    <row r="347" spans="1:26" ht="12.75" customHeight="1" x14ac:dyDescent="0.25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</row>
    <row r="348" spans="1:26" ht="12.75" customHeight="1" x14ac:dyDescent="0.25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</row>
    <row r="349" spans="1:26" ht="12.75" customHeight="1" x14ac:dyDescent="0.25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</row>
    <row r="350" spans="1:26" ht="12.75" customHeight="1" x14ac:dyDescent="0.25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</row>
    <row r="351" spans="1:26" ht="12.75" customHeight="1" x14ac:dyDescent="0.25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</row>
    <row r="352" spans="1:26" ht="12.75" customHeight="1" x14ac:dyDescent="0.25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</row>
    <row r="353" spans="1:26" ht="12.75" customHeight="1" x14ac:dyDescent="0.25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</row>
    <row r="354" spans="1:26" ht="12.75" customHeight="1" x14ac:dyDescent="0.25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</row>
    <row r="355" spans="1:26" ht="12.75" customHeight="1" x14ac:dyDescent="0.25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</row>
    <row r="356" spans="1:26" ht="12.75" customHeight="1" x14ac:dyDescent="0.25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</row>
    <row r="357" spans="1:26" ht="12.75" customHeight="1" x14ac:dyDescent="0.25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</row>
    <row r="358" spans="1:26" ht="12.75" customHeight="1" x14ac:dyDescent="0.25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</row>
    <row r="359" spans="1:26" ht="12.75" customHeight="1" x14ac:dyDescent="0.25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</row>
    <row r="360" spans="1:26" ht="12.75" customHeight="1" x14ac:dyDescent="0.25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</row>
    <row r="361" spans="1:26" ht="12.75" customHeight="1" x14ac:dyDescent="0.25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</row>
    <row r="362" spans="1:26" ht="12.75" customHeight="1" x14ac:dyDescent="0.25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</row>
    <row r="363" spans="1:26" ht="12.75" customHeight="1" x14ac:dyDescent="0.25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</row>
    <row r="364" spans="1:26" ht="12.75" customHeight="1" x14ac:dyDescent="0.25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</row>
    <row r="365" spans="1:26" ht="12.75" customHeight="1" x14ac:dyDescent="0.25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</row>
    <row r="366" spans="1:26" ht="12.75" customHeight="1" x14ac:dyDescent="0.25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</row>
    <row r="367" spans="1:26" ht="12.75" customHeight="1" x14ac:dyDescent="0.25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</row>
    <row r="368" spans="1:26" ht="12.75" customHeight="1" x14ac:dyDescent="0.25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</row>
    <row r="369" spans="1:26" ht="12.75" customHeight="1" x14ac:dyDescent="0.25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</row>
    <row r="370" spans="1:26" ht="12.75" customHeight="1" x14ac:dyDescent="0.25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</row>
    <row r="371" spans="1:26" ht="12.75" customHeight="1" x14ac:dyDescent="0.25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</row>
    <row r="372" spans="1:26" ht="12.75" customHeight="1" x14ac:dyDescent="0.25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</row>
    <row r="373" spans="1:26" ht="12.75" customHeight="1" x14ac:dyDescent="0.25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</row>
    <row r="374" spans="1:26" ht="12.75" customHeight="1" x14ac:dyDescent="0.25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</row>
    <row r="375" spans="1:26" ht="12.75" customHeight="1" x14ac:dyDescent="0.25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</row>
    <row r="376" spans="1:26" ht="12.75" customHeight="1" x14ac:dyDescent="0.25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</row>
    <row r="377" spans="1:26" ht="12.75" customHeight="1" x14ac:dyDescent="0.25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</row>
    <row r="378" spans="1:26" ht="12.75" customHeight="1" x14ac:dyDescent="0.25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</row>
    <row r="379" spans="1:26" ht="12.75" customHeight="1" x14ac:dyDescent="0.25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</row>
    <row r="380" spans="1:26" ht="12.75" customHeight="1" x14ac:dyDescent="0.25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</row>
    <row r="381" spans="1:26" ht="12.75" customHeight="1" x14ac:dyDescent="0.25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</row>
    <row r="382" spans="1:26" ht="12.75" customHeight="1" x14ac:dyDescent="0.25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</row>
    <row r="383" spans="1:26" ht="12.75" customHeight="1" x14ac:dyDescent="0.25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</row>
    <row r="384" spans="1:26" ht="12.75" customHeight="1" x14ac:dyDescent="0.25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</row>
    <row r="385" spans="1:26" ht="12.75" customHeight="1" x14ac:dyDescent="0.25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</row>
    <row r="386" spans="1:26" ht="12.75" customHeight="1" x14ac:dyDescent="0.25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</row>
    <row r="387" spans="1:26" ht="12.75" customHeight="1" x14ac:dyDescent="0.25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</row>
    <row r="388" spans="1:26" ht="12.75" customHeight="1" x14ac:dyDescent="0.25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</row>
    <row r="389" spans="1:26" ht="12.75" customHeight="1" x14ac:dyDescent="0.25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</row>
    <row r="390" spans="1:26" ht="12.75" customHeight="1" x14ac:dyDescent="0.25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</row>
    <row r="391" spans="1:26" ht="12.75" customHeight="1" x14ac:dyDescent="0.25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</row>
    <row r="392" spans="1:26" ht="12.75" customHeight="1" x14ac:dyDescent="0.25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</row>
    <row r="393" spans="1:26" ht="12.75" customHeight="1" x14ac:dyDescent="0.25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</row>
    <row r="394" spans="1:26" ht="12.75" customHeight="1" x14ac:dyDescent="0.25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</row>
    <row r="395" spans="1:26" ht="12.75" customHeight="1" x14ac:dyDescent="0.25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</row>
    <row r="396" spans="1:26" ht="12.75" customHeight="1" x14ac:dyDescent="0.25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</row>
    <row r="397" spans="1:26" ht="12.75" customHeight="1" x14ac:dyDescent="0.25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</row>
    <row r="398" spans="1:26" ht="12.75" customHeight="1" x14ac:dyDescent="0.25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</row>
    <row r="399" spans="1:26" ht="12.75" customHeight="1" x14ac:dyDescent="0.25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</row>
    <row r="400" spans="1:26" ht="12.75" customHeight="1" x14ac:dyDescent="0.25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</row>
    <row r="401" spans="1:26" ht="12.75" customHeight="1" x14ac:dyDescent="0.25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</row>
    <row r="402" spans="1:26" ht="12.75" customHeight="1" x14ac:dyDescent="0.25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</row>
    <row r="403" spans="1:26" ht="12.75" customHeight="1" x14ac:dyDescent="0.25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</row>
    <row r="404" spans="1:26" ht="12.75" customHeight="1" x14ac:dyDescent="0.25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</row>
    <row r="405" spans="1:26" ht="12.75" customHeight="1" x14ac:dyDescent="0.25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</row>
    <row r="406" spans="1:26" ht="12.75" customHeight="1" x14ac:dyDescent="0.25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</row>
    <row r="407" spans="1:26" ht="12.75" customHeight="1" x14ac:dyDescent="0.25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</row>
    <row r="408" spans="1:26" ht="12.75" customHeight="1" x14ac:dyDescent="0.25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</row>
    <row r="409" spans="1:26" ht="12.75" customHeight="1" x14ac:dyDescent="0.25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</row>
    <row r="410" spans="1:26" ht="12.75" customHeight="1" x14ac:dyDescent="0.25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</row>
    <row r="411" spans="1:26" ht="12.75" customHeight="1" x14ac:dyDescent="0.25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</row>
    <row r="412" spans="1:26" ht="12.75" customHeight="1" x14ac:dyDescent="0.25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</row>
    <row r="413" spans="1:26" ht="12.75" customHeight="1" x14ac:dyDescent="0.25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</row>
    <row r="414" spans="1:26" ht="12.75" customHeight="1" x14ac:dyDescent="0.25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</row>
    <row r="415" spans="1:26" ht="12.75" customHeight="1" x14ac:dyDescent="0.25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</row>
    <row r="416" spans="1:26" ht="12.75" customHeight="1" x14ac:dyDescent="0.25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</row>
    <row r="417" spans="1:26" ht="12.75" customHeight="1" x14ac:dyDescent="0.25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</row>
    <row r="418" spans="1:26" ht="12.75" customHeight="1" x14ac:dyDescent="0.25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</row>
    <row r="419" spans="1:26" ht="12.75" customHeight="1" x14ac:dyDescent="0.25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</row>
    <row r="420" spans="1:26" ht="12.75" customHeight="1" x14ac:dyDescent="0.25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</row>
    <row r="421" spans="1:26" ht="12.75" customHeight="1" x14ac:dyDescent="0.25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</row>
    <row r="422" spans="1:26" ht="12.75" customHeight="1" x14ac:dyDescent="0.25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</row>
    <row r="423" spans="1:26" ht="12.75" customHeight="1" x14ac:dyDescent="0.25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</row>
    <row r="424" spans="1:26" ht="12.75" customHeight="1" x14ac:dyDescent="0.25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</row>
    <row r="425" spans="1:26" ht="12.75" customHeight="1" x14ac:dyDescent="0.25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</row>
    <row r="426" spans="1:26" ht="12.75" customHeight="1" x14ac:dyDescent="0.25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</row>
    <row r="427" spans="1:26" ht="12.75" customHeight="1" x14ac:dyDescent="0.25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</row>
    <row r="428" spans="1:26" ht="12.75" customHeight="1" x14ac:dyDescent="0.25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</row>
    <row r="429" spans="1:26" ht="12.75" customHeight="1" x14ac:dyDescent="0.25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</row>
    <row r="430" spans="1:26" ht="12.75" customHeight="1" x14ac:dyDescent="0.25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</row>
    <row r="431" spans="1:26" ht="12.75" customHeight="1" x14ac:dyDescent="0.25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</row>
    <row r="432" spans="1:26" ht="12.75" customHeight="1" x14ac:dyDescent="0.25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</row>
    <row r="433" spans="1:26" ht="12.75" customHeight="1" x14ac:dyDescent="0.25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</row>
    <row r="434" spans="1:26" ht="12.75" customHeight="1" x14ac:dyDescent="0.25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</row>
    <row r="435" spans="1:26" ht="12.75" customHeight="1" x14ac:dyDescent="0.25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</row>
    <row r="436" spans="1:26" ht="12.75" customHeight="1" x14ac:dyDescent="0.25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</row>
    <row r="437" spans="1:26" ht="12.75" customHeight="1" x14ac:dyDescent="0.25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</row>
    <row r="438" spans="1:26" ht="12.75" customHeight="1" x14ac:dyDescent="0.25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</row>
    <row r="439" spans="1:26" ht="12.75" customHeight="1" x14ac:dyDescent="0.25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</row>
    <row r="440" spans="1:26" ht="12.75" customHeight="1" x14ac:dyDescent="0.25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</row>
    <row r="441" spans="1:26" ht="12.75" customHeight="1" x14ac:dyDescent="0.25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</row>
    <row r="442" spans="1:26" ht="12.75" customHeight="1" x14ac:dyDescent="0.25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</row>
    <row r="443" spans="1:26" ht="12.75" customHeight="1" x14ac:dyDescent="0.25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</row>
    <row r="444" spans="1:26" ht="12.75" customHeight="1" x14ac:dyDescent="0.25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</row>
    <row r="445" spans="1:26" ht="12.75" customHeight="1" x14ac:dyDescent="0.25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</row>
    <row r="446" spans="1:26" ht="12.75" customHeight="1" x14ac:dyDescent="0.25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</row>
    <row r="447" spans="1:26" ht="12.75" customHeight="1" x14ac:dyDescent="0.25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</row>
    <row r="448" spans="1:26" ht="12.75" customHeight="1" x14ac:dyDescent="0.25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</row>
    <row r="449" spans="1:26" ht="12.75" customHeight="1" x14ac:dyDescent="0.25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</row>
    <row r="450" spans="1:26" ht="12.75" customHeight="1" x14ac:dyDescent="0.25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</row>
    <row r="451" spans="1:26" ht="12.75" customHeight="1" x14ac:dyDescent="0.25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</row>
    <row r="452" spans="1:26" ht="12.75" customHeight="1" x14ac:dyDescent="0.25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</row>
    <row r="453" spans="1:26" ht="12.75" customHeight="1" x14ac:dyDescent="0.25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</row>
    <row r="454" spans="1:26" ht="12.75" customHeight="1" x14ac:dyDescent="0.25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</row>
    <row r="455" spans="1:26" ht="12.75" customHeight="1" x14ac:dyDescent="0.25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</row>
    <row r="456" spans="1:26" ht="12.75" customHeight="1" x14ac:dyDescent="0.25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</row>
    <row r="457" spans="1:26" ht="12.75" customHeight="1" x14ac:dyDescent="0.25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</row>
    <row r="458" spans="1:26" ht="12.75" customHeight="1" x14ac:dyDescent="0.25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</row>
    <row r="459" spans="1:26" ht="12.75" customHeight="1" x14ac:dyDescent="0.25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</row>
    <row r="460" spans="1:26" ht="12.75" customHeight="1" x14ac:dyDescent="0.25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</row>
    <row r="461" spans="1:26" ht="12.75" customHeight="1" x14ac:dyDescent="0.25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</row>
    <row r="462" spans="1:26" ht="12.75" customHeight="1" x14ac:dyDescent="0.25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</row>
    <row r="463" spans="1:26" ht="12.75" customHeight="1" x14ac:dyDescent="0.25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</row>
    <row r="464" spans="1:26" ht="12.75" customHeight="1" x14ac:dyDescent="0.25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</row>
    <row r="465" spans="1:26" ht="12.75" customHeight="1" x14ac:dyDescent="0.25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</row>
    <row r="466" spans="1:26" ht="12.75" customHeight="1" x14ac:dyDescent="0.25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</row>
    <row r="467" spans="1:26" ht="12.75" customHeight="1" x14ac:dyDescent="0.25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</row>
    <row r="468" spans="1:26" ht="12.75" customHeight="1" x14ac:dyDescent="0.25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</row>
    <row r="469" spans="1:26" ht="12.75" customHeight="1" x14ac:dyDescent="0.25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</row>
    <row r="470" spans="1:26" ht="12.75" customHeight="1" x14ac:dyDescent="0.25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</row>
    <row r="471" spans="1:26" ht="12.75" customHeight="1" x14ac:dyDescent="0.25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</row>
    <row r="472" spans="1:26" ht="12.75" customHeight="1" x14ac:dyDescent="0.25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</row>
    <row r="473" spans="1:26" ht="12.75" customHeight="1" x14ac:dyDescent="0.25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</row>
    <row r="474" spans="1:26" ht="12.75" customHeight="1" x14ac:dyDescent="0.25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</row>
    <row r="475" spans="1:26" ht="12.75" customHeight="1" x14ac:dyDescent="0.25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</row>
    <row r="476" spans="1:26" ht="12.75" customHeight="1" x14ac:dyDescent="0.25">
      <c r="A476" s="163"/>
      <c r="B476" s="163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</row>
    <row r="477" spans="1:26" ht="12.75" customHeight="1" x14ac:dyDescent="0.25">
      <c r="A477" s="163"/>
      <c r="B477" s="163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</row>
    <row r="478" spans="1:26" ht="12.75" customHeight="1" x14ac:dyDescent="0.25">
      <c r="A478" s="163"/>
      <c r="B478" s="163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</row>
    <row r="479" spans="1:26" ht="12.75" customHeight="1" x14ac:dyDescent="0.25">
      <c r="A479" s="163"/>
      <c r="B479" s="163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</row>
    <row r="480" spans="1:26" ht="12.75" customHeight="1" x14ac:dyDescent="0.25">
      <c r="A480" s="163"/>
      <c r="B480" s="163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</row>
    <row r="481" spans="1:26" ht="12.75" customHeight="1" x14ac:dyDescent="0.25">
      <c r="A481" s="163"/>
      <c r="B481" s="163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</row>
    <row r="482" spans="1:26" ht="12.75" customHeight="1" x14ac:dyDescent="0.25">
      <c r="A482" s="163"/>
      <c r="B482" s="163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</row>
    <row r="483" spans="1:26" ht="12.75" customHeight="1" x14ac:dyDescent="0.25">
      <c r="A483" s="163"/>
      <c r="B483" s="163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</row>
    <row r="484" spans="1:26" ht="12.75" customHeight="1" x14ac:dyDescent="0.25">
      <c r="A484" s="163"/>
      <c r="B484" s="163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</row>
    <row r="485" spans="1:26" ht="12.75" customHeight="1" x14ac:dyDescent="0.25">
      <c r="A485" s="163"/>
      <c r="B485" s="163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</row>
    <row r="486" spans="1:26" ht="12.75" customHeight="1" x14ac:dyDescent="0.25">
      <c r="A486" s="163"/>
      <c r="B486" s="163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</row>
    <row r="487" spans="1:26" ht="12.75" customHeight="1" x14ac:dyDescent="0.25">
      <c r="A487" s="163"/>
      <c r="B487" s="163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</row>
    <row r="488" spans="1:26" ht="12.75" customHeight="1" x14ac:dyDescent="0.25">
      <c r="A488" s="163"/>
      <c r="B488" s="163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</row>
    <row r="489" spans="1:26" ht="12.75" customHeight="1" x14ac:dyDescent="0.25">
      <c r="A489" s="163"/>
      <c r="B489" s="163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</row>
    <row r="490" spans="1:26" ht="12.75" customHeight="1" x14ac:dyDescent="0.25">
      <c r="A490" s="163"/>
      <c r="B490" s="163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</row>
    <row r="491" spans="1:26" ht="12.75" customHeight="1" x14ac:dyDescent="0.25">
      <c r="A491" s="163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</row>
    <row r="492" spans="1:26" ht="12.75" customHeight="1" x14ac:dyDescent="0.25">
      <c r="A492" s="163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</row>
    <row r="493" spans="1:26" ht="12.75" customHeight="1" x14ac:dyDescent="0.25">
      <c r="A493" s="163"/>
      <c r="B493" s="163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</row>
    <row r="494" spans="1:26" ht="12.75" customHeight="1" x14ac:dyDescent="0.25">
      <c r="A494" s="163"/>
      <c r="B494" s="163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</row>
    <row r="495" spans="1:26" ht="12.75" customHeight="1" x14ac:dyDescent="0.25">
      <c r="A495" s="163"/>
      <c r="B495" s="163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</row>
    <row r="496" spans="1:26" ht="12.75" customHeight="1" x14ac:dyDescent="0.25">
      <c r="A496" s="163"/>
      <c r="B496" s="163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</row>
    <row r="497" spans="1:26" ht="12.75" customHeight="1" x14ac:dyDescent="0.25">
      <c r="A497" s="163"/>
      <c r="B497" s="163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</row>
    <row r="498" spans="1:26" ht="12.75" customHeight="1" x14ac:dyDescent="0.25">
      <c r="A498" s="163"/>
      <c r="B498" s="163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</row>
    <row r="499" spans="1:26" ht="12.75" customHeight="1" x14ac:dyDescent="0.25">
      <c r="A499" s="163"/>
      <c r="B499" s="163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</row>
    <row r="500" spans="1:26" ht="12.75" customHeight="1" x14ac:dyDescent="0.25">
      <c r="A500" s="163"/>
      <c r="B500" s="163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</row>
    <row r="501" spans="1:26" ht="12.75" customHeight="1" x14ac:dyDescent="0.25">
      <c r="A501" s="163"/>
      <c r="B501" s="163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</row>
    <row r="502" spans="1:26" ht="12.75" customHeight="1" x14ac:dyDescent="0.25">
      <c r="A502" s="163"/>
      <c r="B502" s="163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</row>
    <row r="503" spans="1:26" ht="12.75" customHeight="1" x14ac:dyDescent="0.25">
      <c r="A503" s="163"/>
      <c r="B503" s="163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</row>
    <row r="504" spans="1:26" ht="12.75" customHeight="1" x14ac:dyDescent="0.25">
      <c r="A504" s="163"/>
      <c r="B504" s="163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</row>
    <row r="505" spans="1:26" ht="12.75" customHeight="1" x14ac:dyDescent="0.25">
      <c r="A505" s="163"/>
      <c r="B505" s="163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</row>
    <row r="506" spans="1:26" ht="12.75" customHeight="1" x14ac:dyDescent="0.25">
      <c r="A506" s="163"/>
      <c r="B506" s="163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</row>
    <row r="507" spans="1:26" ht="12.75" customHeight="1" x14ac:dyDescent="0.25">
      <c r="A507" s="163"/>
      <c r="B507" s="163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</row>
    <row r="508" spans="1:26" ht="12.75" customHeight="1" x14ac:dyDescent="0.25">
      <c r="A508" s="163"/>
      <c r="B508" s="163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</row>
    <row r="509" spans="1:26" ht="12.75" customHeight="1" x14ac:dyDescent="0.25">
      <c r="A509" s="163"/>
      <c r="B509" s="163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</row>
    <row r="510" spans="1:26" ht="12.75" customHeight="1" x14ac:dyDescent="0.25">
      <c r="A510" s="163"/>
      <c r="B510" s="163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</row>
    <row r="511" spans="1:26" ht="12.75" customHeight="1" x14ac:dyDescent="0.25">
      <c r="A511" s="163"/>
      <c r="B511" s="163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</row>
    <row r="512" spans="1:26" ht="12.75" customHeight="1" x14ac:dyDescent="0.25">
      <c r="A512" s="163"/>
      <c r="B512" s="163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</row>
    <row r="513" spans="1:26" ht="12.75" customHeight="1" x14ac:dyDescent="0.25">
      <c r="A513" s="163"/>
      <c r="B513" s="163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</row>
    <row r="514" spans="1:26" ht="12.75" customHeight="1" x14ac:dyDescent="0.25">
      <c r="A514" s="163"/>
      <c r="B514" s="163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</row>
    <row r="515" spans="1:26" ht="12.75" customHeight="1" x14ac:dyDescent="0.25">
      <c r="A515" s="163"/>
      <c r="B515" s="163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</row>
    <row r="516" spans="1:26" ht="12.75" customHeight="1" x14ac:dyDescent="0.25">
      <c r="A516" s="163"/>
      <c r="B516" s="163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</row>
    <row r="517" spans="1:26" ht="12.75" customHeight="1" x14ac:dyDescent="0.25">
      <c r="A517" s="163"/>
      <c r="B517" s="163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</row>
    <row r="518" spans="1:26" ht="12.75" customHeight="1" x14ac:dyDescent="0.25">
      <c r="A518" s="163"/>
      <c r="B518" s="163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</row>
    <row r="519" spans="1:26" ht="12.75" customHeight="1" x14ac:dyDescent="0.25">
      <c r="A519" s="163"/>
      <c r="B519" s="163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</row>
    <row r="520" spans="1:26" ht="12.75" customHeight="1" x14ac:dyDescent="0.25">
      <c r="A520" s="163"/>
      <c r="B520" s="163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</row>
    <row r="521" spans="1:26" ht="12.75" customHeight="1" x14ac:dyDescent="0.25">
      <c r="A521" s="163"/>
      <c r="B521" s="163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</row>
    <row r="522" spans="1:26" ht="12.75" customHeight="1" x14ac:dyDescent="0.25">
      <c r="A522" s="163"/>
      <c r="B522" s="163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</row>
    <row r="523" spans="1:26" ht="12.75" customHeight="1" x14ac:dyDescent="0.25">
      <c r="A523" s="163"/>
      <c r="B523" s="163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</row>
    <row r="524" spans="1:26" ht="12.75" customHeight="1" x14ac:dyDescent="0.25">
      <c r="A524" s="163"/>
      <c r="B524" s="163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</row>
    <row r="525" spans="1:26" ht="12.75" customHeight="1" x14ac:dyDescent="0.25">
      <c r="A525" s="163"/>
      <c r="B525" s="163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</row>
    <row r="526" spans="1:26" ht="12.75" customHeight="1" x14ac:dyDescent="0.25">
      <c r="A526" s="163"/>
      <c r="B526" s="163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</row>
    <row r="527" spans="1:26" ht="12.75" customHeight="1" x14ac:dyDescent="0.25">
      <c r="A527" s="163"/>
      <c r="B527" s="163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</row>
    <row r="528" spans="1:26" ht="12.75" customHeight="1" x14ac:dyDescent="0.25">
      <c r="A528" s="163"/>
      <c r="B528" s="163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</row>
    <row r="529" spans="1:26" ht="12.75" customHeight="1" x14ac:dyDescent="0.25">
      <c r="A529" s="163"/>
      <c r="B529" s="163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</row>
    <row r="530" spans="1:26" ht="12.75" customHeight="1" x14ac:dyDescent="0.25">
      <c r="A530" s="163"/>
      <c r="B530" s="163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</row>
    <row r="531" spans="1:26" ht="12.75" customHeight="1" x14ac:dyDescent="0.25">
      <c r="A531" s="163"/>
      <c r="B531" s="163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</row>
    <row r="532" spans="1:26" ht="12.75" customHeight="1" x14ac:dyDescent="0.25">
      <c r="A532" s="163"/>
      <c r="B532" s="163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</row>
    <row r="533" spans="1:26" ht="12.75" customHeight="1" x14ac:dyDescent="0.25">
      <c r="A533" s="163"/>
      <c r="B533" s="163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</row>
    <row r="534" spans="1:26" ht="12.75" customHeight="1" x14ac:dyDescent="0.25">
      <c r="A534" s="163"/>
      <c r="B534" s="163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</row>
    <row r="535" spans="1:26" ht="12.75" customHeight="1" x14ac:dyDescent="0.25">
      <c r="A535" s="163"/>
      <c r="B535" s="163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</row>
    <row r="536" spans="1:26" ht="12.75" customHeight="1" x14ac:dyDescent="0.25">
      <c r="A536" s="163"/>
      <c r="B536" s="163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</row>
    <row r="537" spans="1:26" ht="12.75" customHeight="1" x14ac:dyDescent="0.25">
      <c r="A537" s="163"/>
      <c r="B537" s="163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</row>
    <row r="538" spans="1:26" ht="12.75" customHeight="1" x14ac:dyDescent="0.25">
      <c r="A538" s="163"/>
      <c r="B538" s="163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</row>
    <row r="539" spans="1:26" ht="12.75" customHeight="1" x14ac:dyDescent="0.25">
      <c r="A539" s="163"/>
      <c r="B539" s="163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</row>
    <row r="540" spans="1:26" ht="12.75" customHeight="1" x14ac:dyDescent="0.25">
      <c r="A540" s="163"/>
      <c r="B540" s="163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</row>
    <row r="541" spans="1:26" ht="12.75" customHeight="1" x14ac:dyDescent="0.25">
      <c r="A541" s="163"/>
      <c r="B541" s="163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</row>
    <row r="542" spans="1:26" ht="12.75" customHeight="1" x14ac:dyDescent="0.25">
      <c r="A542" s="163"/>
      <c r="B542" s="163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</row>
    <row r="543" spans="1:26" ht="12.75" customHeight="1" x14ac:dyDescent="0.25">
      <c r="A543" s="163"/>
      <c r="B543" s="163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</row>
    <row r="544" spans="1:26" ht="12.75" customHeight="1" x14ac:dyDescent="0.25">
      <c r="A544" s="163"/>
      <c r="B544" s="163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</row>
    <row r="545" spans="1:26" ht="12.75" customHeight="1" x14ac:dyDescent="0.25">
      <c r="A545" s="163"/>
      <c r="B545" s="163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</row>
    <row r="546" spans="1:26" ht="12.75" customHeight="1" x14ac:dyDescent="0.25">
      <c r="A546" s="163"/>
      <c r="B546" s="163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</row>
    <row r="547" spans="1:26" ht="12.75" customHeight="1" x14ac:dyDescent="0.25">
      <c r="A547" s="163"/>
      <c r="B547" s="163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</row>
    <row r="548" spans="1:26" ht="12.75" customHeight="1" x14ac:dyDescent="0.25">
      <c r="A548" s="163"/>
      <c r="B548" s="163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</row>
    <row r="549" spans="1:26" ht="12.75" customHeight="1" x14ac:dyDescent="0.25">
      <c r="A549" s="163"/>
      <c r="B549" s="163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</row>
    <row r="550" spans="1:26" ht="12.75" customHeight="1" x14ac:dyDescent="0.25">
      <c r="A550" s="163"/>
      <c r="B550" s="163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</row>
    <row r="551" spans="1:26" ht="12.75" customHeight="1" x14ac:dyDescent="0.25">
      <c r="A551" s="163"/>
      <c r="B551" s="163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</row>
    <row r="552" spans="1:26" ht="12.75" customHeight="1" x14ac:dyDescent="0.25">
      <c r="A552" s="163"/>
      <c r="B552" s="163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</row>
    <row r="553" spans="1:26" ht="12.75" customHeight="1" x14ac:dyDescent="0.25">
      <c r="A553" s="163"/>
      <c r="B553" s="163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</row>
    <row r="554" spans="1:26" ht="12.75" customHeight="1" x14ac:dyDescent="0.25">
      <c r="A554" s="163"/>
      <c r="B554" s="163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</row>
    <row r="555" spans="1:26" ht="12.75" customHeight="1" x14ac:dyDescent="0.25">
      <c r="A555" s="163"/>
      <c r="B555" s="163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</row>
    <row r="556" spans="1:26" ht="12.75" customHeight="1" x14ac:dyDescent="0.25">
      <c r="A556" s="163"/>
      <c r="B556" s="163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</row>
    <row r="557" spans="1:26" ht="12.75" customHeight="1" x14ac:dyDescent="0.25">
      <c r="A557" s="163"/>
      <c r="B557" s="163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</row>
    <row r="558" spans="1:26" ht="12.75" customHeight="1" x14ac:dyDescent="0.25">
      <c r="A558" s="163"/>
      <c r="B558" s="163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</row>
    <row r="559" spans="1:26" ht="12.75" customHeight="1" x14ac:dyDescent="0.25">
      <c r="A559" s="163"/>
      <c r="B559" s="163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</row>
    <row r="560" spans="1:26" ht="12.75" customHeight="1" x14ac:dyDescent="0.25">
      <c r="A560" s="163"/>
      <c r="B560" s="163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</row>
    <row r="561" spans="1:26" ht="12.75" customHeight="1" x14ac:dyDescent="0.25">
      <c r="A561" s="163"/>
      <c r="B561" s="163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</row>
    <row r="562" spans="1:26" ht="12.75" customHeight="1" x14ac:dyDescent="0.25">
      <c r="A562" s="163"/>
      <c r="B562" s="163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</row>
    <row r="563" spans="1:26" ht="12.75" customHeight="1" x14ac:dyDescent="0.25">
      <c r="A563" s="163"/>
      <c r="B563" s="163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</row>
    <row r="564" spans="1:26" ht="12.75" customHeight="1" x14ac:dyDescent="0.25">
      <c r="A564" s="163"/>
      <c r="B564" s="163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</row>
    <row r="565" spans="1:26" ht="12.75" customHeight="1" x14ac:dyDescent="0.25">
      <c r="A565" s="163"/>
      <c r="B565" s="163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</row>
    <row r="566" spans="1:26" ht="12.75" customHeight="1" x14ac:dyDescent="0.25">
      <c r="A566" s="163"/>
      <c r="B566" s="163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</row>
    <row r="567" spans="1:26" ht="12.75" customHeight="1" x14ac:dyDescent="0.25">
      <c r="A567" s="163"/>
      <c r="B567" s="163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</row>
    <row r="568" spans="1:26" ht="12.75" customHeight="1" x14ac:dyDescent="0.25">
      <c r="A568" s="163"/>
      <c r="B568" s="163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</row>
    <row r="569" spans="1:26" ht="12.75" customHeight="1" x14ac:dyDescent="0.25">
      <c r="A569" s="163"/>
      <c r="B569" s="163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</row>
    <row r="570" spans="1:26" ht="12.75" customHeight="1" x14ac:dyDescent="0.25">
      <c r="A570" s="163"/>
      <c r="B570" s="163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</row>
    <row r="571" spans="1:26" ht="12.75" customHeight="1" x14ac:dyDescent="0.25">
      <c r="A571" s="163"/>
      <c r="B571" s="163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</row>
    <row r="572" spans="1:26" ht="12.75" customHeight="1" x14ac:dyDescent="0.25">
      <c r="A572" s="163"/>
      <c r="B572" s="163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</row>
    <row r="573" spans="1:26" ht="12.75" customHeight="1" x14ac:dyDescent="0.25">
      <c r="A573" s="163"/>
      <c r="B573" s="163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</row>
    <row r="574" spans="1:26" ht="12.75" customHeight="1" x14ac:dyDescent="0.25">
      <c r="A574" s="163"/>
      <c r="B574" s="163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</row>
    <row r="575" spans="1:26" ht="12.75" customHeight="1" x14ac:dyDescent="0.25">
      <c r="A575" s="163"/>
      <c r="B575" s="163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</row>
    <row r="576" spans="1:26" ht="12.75" customHeight="1" x14ac:dyDescent="0.25">
      <c r="A576" s="163"/>
      <c r="B576" s="163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</row>
    <row r="577" spans="1:26" ht="12.75" customHeight="1" x14ac:dyDescent="0.25">
      <c r="A577" s="163"/>
      <c r="B577" s="163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</row>
    <row r="578" spans="1:26" ht="12.75" customHeight="1" x14ac:dyDescent="0.25">
      <c r="A578" s="163"/>
      <c r="B578" s="163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</row>
    <row r="579" spans="1:26" ht="12.75" customHeight="1" x14ac:dyDescent="0.25">
      <c r="A579" s="163"/>
      <c r="B579" s="163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</row>
    <row r="580" spans="1:26" ht="12.75" customHeight="1" x14ac:dyDescent="0.25">
      <c r="A580" s="163"/>
      <c r="B580" s="163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</row>
    <row r="581" spans="1:26" ht="12.75" customHeight="1" x14ac:dyDescent="0.25">
      <c r="A581" s="163"/>
      <c r="B581" s="163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</row>
    <row r="582" spans="1:26" ht="12.75" customHeight="1" x14ac:dyDescent="0.25">
      <c r="A582" s="163"/>
      <c r="B582" s="163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</row>
    <row r="583" spans="1:26" ht="12.75" customHeight="1" x14ac:dyDescent="0.25">
      <c r="A583" s="163"/>
      <c r="B583" s="163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</row>
    <row r="584" spans="1:26" ht="12.75" customHeight="1" x14ac:dyDescent="0.25">
      <c r="A584" s="163"/>
      <c r="B584" s="163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</row>
    <row r="585" spans="1:26" ht="12.75" customHeight="1" x14ac:dyDescent="0.25">
      <c r="A585" s="163"/>
      <c r="B585" s="163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</row>
    <row r="586" spans="1:26" ht="12.75" customHeight="1" x14ac:dyDescent="0.25">
      <c r="A586" s="163"/>
      <c r="B586" s="163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</row>
    <row r="587" spans="1:26" ht="12.75" customHeight="1" x14ac:dyDescent="0.25">
      <c r="A587" s="163"/>
      <c r="B587" s="163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</row>
    <row r="588" spans="1:26" ht="12.75" customHeight="1" x14ac:dyDescent="0.25">
      <c r="A588" s="163"/>
      <c r="B588" s="163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</row>
    <row r="589" spans="1:26" ht="12.75" customHeight="1" x14ac:dyDescent="0.25">
      <c r="A589" s="163"/>
      <c r="B589" s="163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</row>
    <row r="590" spans="1:26" ht="12.75" customHeight="1" x14ac:dyDescent="0.25">
      <c r="A590" s="163"/>
      <c r="B590" s="163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</row>
    <row r="591" spans="1:26" ht="12.75" customHeight="1" x14ac:dyDescent="0.25">
      <c r="A591" s="163"/>
      <c r="B591" s="163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</row>
    <row r="592" spans="1:26" ht="12.75" customHeight="1" x14ac:dyDescent="0.25">
      <c r="A592" s="163"/>
      <c r="B592" s="163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</row>
    <row r="593" spans="1:26" ht="12.75" customHeight="1" x14ac:dyDescent="0.25">
      <c r="A593" s="163"/>
      <c r="B593" s="163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</row>
    <row r="594" spans="1:26" ht="12.75" customHeight="1" x14ac:dyDescent="0.25">
      <c r="A594" s="163"/>
      <c r="B594" s="163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</row>
    <row r="595" spans="1:26" ht="12.75" customHeight="1" x14ac:dyDescent="0.25">
      <c r="A595" s="163"/>
      <c r="B595" s="163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</row>
    <row r="596" spans="1:26" ht="12.75" customHeight="1" x14ac:dyDescent="0.25">
      <c r="A596" s="163"/>
      <c r="B596" s="163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</row>
    <row r="597" spans="1:26" ht="12.75" customHeight="1" x14ac:dyDescent="0.25">
      <c r="A597" s="163"/>
      <c r="B597" s="163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</row>
    <row r="598" spans="1:26" ht="12.75" customHeight="1" x14ac:dyDescent="0.25">
      <c r="A598" s="163"/>
      <c r="B598" s="163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</row>
    <row r="599" spans="1:26" ht="12.75" customHeight="1" x14ac:dyDescent="0.25">
      <c r="A599" s="163"/>
      <c r="B599" s="163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</row>
    <row r="600" spans="1:26" ht="12.75" customHeight="1" x14ac:dyDescent="0.25">
      <c r="A600" s="163"/>
      <c r="B600" s="163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</row>
    <row r="601" spans="1:26" ht="12.75" customHeight="1" x14ac:dyDescent="0.25">
      <c r="A601" s="163"/>
      <c r="B601" s="163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</row>
    <row r="602" spans="1:26" ht="12.75" customHeight="1" x14ac:dyDescent="0.25">
      <c r="A602" s="163"/>
      <c r="B602" s="163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</row>
    <row r="603" spans="1:26" ht="12.75" customHeight="1" x14ac:dyDescent="0.25">
      <c r="A603" s="163"/>
      <c r="B603" s="163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</row>
    <row r="604" spans="1:26" ht="12.75" customHeight="1" x14ac:dyDescent="0.25">
      <c r="A604" s="163"/>
      <c r="B604" s="163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</row>
    <row r="605" spans="1:26" ht="12.75" customHeight="1" x14ac:dyDescent="0.25">
      <c r="A605" s="163"/>
      <c r="B605" s="163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</row>
    <row r="606" spans="1:26" ht="12.75" customHeight="1" x14ac:dyDescent="0.25">
      <c r="A606" s="163"/>
      <c r="B606" s="163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</row>
    <row r="607" spans="1:26" ht="12.75" customHeight="1" x14ac:dyDescent="0.25">
      <c r="A607" s="163"/>
      <c r="B607" s="163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</row>
    <row r="608" spans="1:26" ht="12.75" customHeight="1" x14ac:dyDescent="0.25">
      <c r="A608" s="163"/>
      <c r="B608" s="163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</row>
    <row r="609" spans="1:26" ht="12.75" customHeight="1" x14ac:dyDescent="0.25">
      <c r="A609" s="163"/>
      <c r="B609" s="163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</row>
    <row r="610" spans="1:26" ht="12.75" customHeight="1" x14ac:dyDescent="0.25">
      <c r="A610" s="163"/>
      <c r="B610" s="163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</row>
    <row r="611" spans="1:26" ht="12.75" customHeight="1" x14ac:dyDescent="0.25">
      <c r="A611" s="163"/>
      <c r="B611" s="163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</row>
    <row r="612" spans="1:26" ht="12.75" customHeight="1" x14ac:dyDescent="0.25">
      <c r="A612" s="163"/>
      <c r="B612" s="163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</row>
    <row r="613" spans="1:26" ht="12.75" customHeight="1" x14ac:dyDescent="0.25">
      <c r="A613" s="163"/>
      <c r="B613" s="163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</row>
    <row r="614" spans="1:26" ht="12.75" customHeight="1" x14ac:dyDescent="0.25">
      <c r="A614" s="163"/>
      <c r="B614" s="163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</row>
    <row r="615" spans="1:26" ht="12.75" customHeight="1" x14ac:dyDescent="0.25">
      <c r="A615" s="163"/>
      <c r="B615" s="163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</row>
    <row r="616" spans="1:26" ht="12.75" customHeight="1" x14ac:dyDescent="0.25">
      <c r="A616" s="163"/>
      <c r="B616" s="163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</row>
    <row r="617" spans="1:26" ht="12.75" customHeight="1" x14ac:dyDescent="0.25">
      <c r="A617" s="163"/>
      <c r="B617" s="163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</row>
    <row r="618" spans="1:26" ht="12.75" customHeight="1" x14ac:dyDescent="0.25">
      <c r="A618" s="163"/>
      <c r="B618" s="163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</row>
    <row r="619" spans="1:26" ht="12.75" customHeight="1" x14ac:dyDescent="0.25">
      <c r="A619" s="163"/>
      <c r="B619" s="163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</row>
    <row r="620" spans="1:26" ht="12.75" customHeight="1" x14ac:dyDescent="0.25">
      <c r="A620" s="163"/>
      <c r="B620" s="163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</row>
    <row r="621" spans="1:26" ht="12.75" customHeight="1" x14ac:dyDescent="0.25">
      <c r="A621" s="163"/>
      <c r="B621" s="163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</row>
    <row r="622" spans="1:26" ht="12.75" customHeight="1" x14ac:dyDescent="0.25">
      <c r="A622" s="163"/>
      <c r="B622" s="163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</row>
    <row r="623" spans="1:26" ht="12.75" customHeight="1" x14ac:dyDescent="0.25">
      <c r="A623" s="163"/>
      <c r="B623" s="163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</row>
    <row r="624" spans="1:26" ht="12.75" customHeight="1" x14ac:dyDescent="0.25">
      <c r="A624" s="163"/>
      <c r="B624" s="163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</row>
    <row r="625" spans="1:26" ht="12.75" customHeight="1" x14ac:dyDescent="0.25">
      <c r="A625" s="163"/>
      <c r="B625" s="163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</row>
    <row r="626" spans="1:26" ht="12.75" customHeight="1" x14ac:dyDescent="0.25">
      <c r="A626" s="163"/>
      <c r="B626" s="163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</row>
    <row r="627" spans="1:26" ht="12.75" customHeight="1" x14ac:dyDescent="0.25">
      <c r="A627" s="163"/>
      <c r="B627" s="163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</row>
    <row r="628" spans="1:26" ht="12.75" customHeight="1" x14ac:dyDescent="0.25">
      <c r="A628" s="163"/>
      <c r="B628" s="163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</row>
    <row r="629" spans="1:26" ht="12.75" customHeight="1" x14ac:dyDescent="0.25">
      <c r="A629" s="163"/>
      <c r="B629" s="163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</row>
    <row r="630" spans="1:26" ht="12.75" customHeight="1" x14ac:dyDescent="0.25">
      <c r="A630" s="163"/>
      <c r="B630" s="163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</row>
    <row r="631" spans="1:26" ht="12.75" customHeight="1" x14ac:dyDescent="0.25">
      <c r="A631" s="163"/>
      <c r="B631" s="163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</row>
    <row r="632" spans="1:26" ht="12.75" customHeight="1" x14ac:dyDescent="0.25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</row>
    <row r="633" spans="1:26" ht="12.75" customHeight="1" x14ac:dyDescent="0.25">
      <c r="A633" s="163"/>
      <c r="B633" s="163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</row>
    <row r="634" spans="1:26" ht="12.75" customHeight="1" x14ac:dyDescent="0.25">
      <c r="A634" s="163"/>
      <c r="B634" s="163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</row>
    <row r="635" spans="1:26" ht="12.75" customHeight="1" x14ac:dyDescent="0.25">
      <c r="A635" s="163"/>
      <c r="B635" s="163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</row>
    <row r="636" spans="1:26" ht="12.75" customHeight="1" x14ac:dyDescent="0.25">
      <c r="A636" s="163"/>
      <c r="B636" s="163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</row>
    <row r="637" spans="1:26" ht="12.75" customHeight="1" x14ac:dyDescent="0.25">
      <c r="A637" s="163"/>
      <c r="B637" s="163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</row>
    <row r="638" spans="1:26" ht="12.75" customHeight="1" x14ac:dyDescent="0.25">
      <c r="A638" s="163"/>
      <c r="B638" s="163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</row>
    <row r="639" spans="1:26" ht="12.75" customHeight="1" x14ac:dyDescent="0.25">
      <c r="A639" s="163"/>
      <c r="B639" s="163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</row>
    <row r="640" spans="1:26" ht="12.75" customHeight="1" x14ac:dyDescent="0.25">
      <c r="A640" s="163"/>
      <c r="B640" s="163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</row>
    <row r="641" spans="1:26" ht="12.75" customHeight="1" x14ac:dyDescent="0.25">
      <c r="A641" s="163"/>
      <c r="B641" s="163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</row>
    <row r="642" spans="1:26" ht="12.75" customHeight="1" x14ac:dyDescent="0.25">
      <c r="A642" s="163"/>
      <c r="B642" s="163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</row>
    <row r="643" spans="1:26" ht="12.75" customHeight="1" x14ac:dyDescent="0.25">
      <c r="A643" s="163"/>
      <c r="B643" s="163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</row>
    <row r="644" spans="1:26" ht="12.75" customHeight="1" x14ac:dyDescent="0.25">
      <c r="A644" s="163"/>
      <c r="B644" s="163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</row>
    <row r="645" spans="1:26" ht="12.75" customHeight="1" x14ac:dyDescent="0.25">
      <c r="A645" s="163"/>
      <c r="B645" s="163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</row>
    <row r="646" spans="1:26" ht="12.75" customHeight="1" x14ac:dyDescent="0.25">
      <c r="A646" s="163"/>
      <c r="B646" s="163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</row>
    <row r="647" spans="1:26" ht="12.75" customHeight="1" x14ac:dyDescent="0.25">
      <c r="A647" s="163"/>
      <c r="B647" s="163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</row>
    <row r="648" spans="1:26" ht="12.75" customHeight="1" x14ac:dyDescent="0.25">
      <c r="A648" s="163"/>
      <c r="B648" s="163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</row>
    <row r="649" spans="1:26" ht="12.75" customHeight="1" x14ac:dyDescent="0.25">
      <c r="A649" s="163"/>
      <c r="B649" s="163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</row>
    <row r="650" spans="1:26" ht="12.75" customHeight="1" x14ac:dyDescent="0.25">
      <c r="A650" s="163"/>
      <c r="B650" s="163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</row>
    <row r="651" spans="1:26" ht="12.75" customHeight="1" x14ac:dyDescent="0.25">
      <c r="A651" s="163"/>
      <c r="B651" s="163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</row>
    <row r="652" spans="1:26" ht="12.75" customHeight="1" x14ac:dyDescent="0.25">
      <c r="A652" s="163"/>
      <c r="B652" s="163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</row>
    <row r="653" spans="1:26" ht="12.75" customHeight="1" x14ac:dyDescent="0.25">
      <c r="A653" s="163"/>
      <c r="B653" s="163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</row>
    <row r="654" spans="1:26" ht="12.75" customHeight="1" x14ac:dyDescent="0.25">
      <c r="A654" s="163"/>
      <c r="B654" s="163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</row>
    <row r="655" spans="1:26" ht="12.75" customHeight="1" x14ac:dyDescent="0.25">
      <c r="A655" s="163"/>
      <c r="B655" s="163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</row>
    <row r="656" spans="1:26" ht="12.75" customHeight="1" x14ac:dyDescent="0.25">
      <c r="A656" s="163"/>
      <c r="B656" s="163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</row>
    <row r="657" spans="1:26" ht="12.75" customHeight="1" x14ac:dyDescent="0.25">
      <c r="A657" s="163"/>
      <c r="B657" s="163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</row>
    <row r="658" spans="1:26" ht="12.75" customHeight="1" x14ac:dyDescent="0.25">
      <c r="A658" s="163"/>
      <c r="B658" s="163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</row>
    <row r="659" spans="1:26" ht="12.75" customHeight="1" x14ac:dyDescent="0.25">
      <c r="A659" s="163"/>
      <c r="B659" s="163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</row>
    <row r="660" spans="1:26" ht="12.75" customHeight="1" x14ac:dyDescent="0.25">
      <c r="A660" s="163"/>
      <c r="B660" s="163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</row>
    <row r="661" spans="1:26" ht="12.75" customHeight="1" x14ac:dyDescent="0.25">
      <c r="A661" s="163"/>
      <c r="B661" s="163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</row>
    <row r="662" spans="1:26" ht="12.75" customHeight="1" x14ac:dyDescent="0.25">
      <c r="A662" s="163"/>
      <c r="B662" s="163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</row>
    <row r="663" spans="1:26" ht="12.75" customHeight="1" x14ac:dyDescent="0.25">
      <c r="A663" s="163"/>
      <c r="B663" s="163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</row>
    <row r="664" spans="1:26" ht="12.75" customHeight="1" x14ac:dyDescent="0.25">
      <c r="A664" s="163"/>
      <c r="B664" s="163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</row>
    <row r="665" spans="1:26" ht="12.75" customHeight="1" x14ac:dyDescent="0.25">
      <c r="A665" s="163"/>
      <c r="B665" s="163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</row>
    <row r="666" spans="1:26" ht="12.75" customHeight="1" x14ac:dyDescent="0.25">
      <c r="A666" s="163"/>
      <c r="B666" s="163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</row>
    <row r="667" spans="1:26" ht="12.75" customHeight="1" x14ac:dyDescent="0.25">
      <c r="A667" s="163"/>
      <c r="B667" s="163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</row>
    <row r="668" spans="1:26" ht="12.75" customHeight="1" x14ac:dyDescent="0.25">
      <c r="A668" s="163"/>
      <c r="B668" s="163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</row>
    <row r="669" spans="1:26" ht="12.75" customHeight="1" x14ac:dyDescent="0.25">
      <c r="A669" s="163"/>
      <c r="B669" s="163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</row>
    <row r="670" spans="1:26" ht="12.75" customHeight="1" x14ac:dyDescent="0.25">
      <c r="A670" s="163"/>
      <c r="B670" s="163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</row>
    <row r="671" spans="1:26" ht="12.75" customHeight="1" x14ac:dyDescent="0.25">
      <c r="A671" s="163"/>
      <c r="B671" s="163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</row>
    <row r="672" spans="1:26" ht="12.75" customHeight="1" x14ac:dyDescent="0.25">
      <c r="A672" s="163"/>
      <c r="B672" s="163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</row>
    <row r="673" spans="1:26" ht="12.75" customHeight="1" x14ac:dyDescent="0.25">
      <c r="A673" s="163"/>
      <c r="B673" s="163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</row>
    <row r="674" spans="1:26" ht="12.75" customHeight="1" x14ac:dyDescent="0.25">
      <c r="A674" s="163"/>
      <c r="B674" s="163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</row>
    <row r="675" spans="1:26" ht="12.75" customHeight="1" x14ac:dyDescent="0.25">
      <c r="A675" s="163"/>
      <c r="B675" s="163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</row>
    <row r="676" spans="1:26" ht="12.75" customHeight="1" x14ac:dyDescent="0.25">
      <c r="A676" s="163"/>
      <c r="B676" s="163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</row>
    <row r="677" spans="1:26" ht="12.75" customHeight="1" x14ac:dyDescent="0.25">
      <c r="A677" s="163"/>
      <c r="B677" s="163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</row>
    <row r="678" spans="1:26" ht="12.75" customHeight="1" x14ac:dyDescent="0.25">
      <c r="A678" s="163"/>
      <c r="B678" s="163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</row>
    <row r="679" spans="1:26" ht="12.75" customHeight="1" x14ac:dyDescent="0.25">
      <c r="A679" s="163"/>
      <c r="B679" s="163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</row>
    <row r="680" spans="1:26" ht="12.75" customHeight="1" x14ac:dyDescent="0.25">
      <c r="A680" s="163"/>
      <c r="B680" s="163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</row>
    <row r="681" spans="1:26" ht="12.75" customHeight="1" x14ac:dyDescent="0.25">
      <c r="A681" s="163"/>
      <c r="B681" s="163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</row>
    <row r="682" spans="1:26" ht="12.75" customHeight="1" x14ac:dyDescent="0.25">
      <c r="A682" s="163"/>
      <c r="B682" s="163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</row>
    <row r="683" spans="1:26" ht="12.75" customHeight="1" x14ac:dyDescent="0.25">
      <c r="A683" s="163"/>
      <c r="B683" s="163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</row>
    <row r="684" spans="1:26" ht="12.75" customHeight="1" x14ac:dyDescent="0.25">
      <c r="A684" s="163"/>
      <c r="B684" s="163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</row>
    <row r="685" spans="1:26" ht="12.75" customHeight="1" x14ac:dyDescent="0.25">
      <c r="A685" s="163"/>
      <c r="B685" s="163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</row>
    <row r="686" spans="1:26" ht="12.75" customHeight="1" x14ac:dyDescent="0.25">
      <c r="A686" s="163"/>
      <c r="B686" s="163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</row>
    <row r="687" spans="1:26" ht="12.75" customHeight="1" x14ac:dyDescent="0.25">
      <c r="A687" s="163"/>
      <c r="B687" s="163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</row>
    <row r="688" spans="1:26" ht="12.75" customHeight="1" x14ac:dyDescent="0.25">
      <c r="A688" s="163"/>
      <c r="B688" s="163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</row>
    <row r="689" spans="1:26" ht="12.75" customHeight="1" x14ac:dyDescent="0.25">
      <c r="A689" s="163"/>
      <c r="B689" s="163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</row>
    <row r="690" spans="1:26" ht="12.75" customHeight="1" x14ac:dyDescent="0.25">
      <c r="A690" s="163"/>
      <c r="B690" s="163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</row>
    <row r="691" spans="1:26" ht="12.75" customHeight="1" x14ac:dyDescent="0.25">
      <c r="A691" s="163"/>
      <c r="B691" s="163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</row>
    <row r="692" spans="1:26" ht="12.75" customHeight="1" x14ac:dyDescent="0.25">
      <c r="A692" s="163"/>
      <c r="B692" s="163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</row>
    <row r="693" spans="1:26" ht="12.75" customHeight="1" x14ac:dyDescent="0.25">
      <c r="A693" s="163"/>
      <c r="B693" s="163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</row>
    <row r="694" spans="1:26" ht="12.75" customHeight="1" x14ac:dyDescent="0.25">
      <c r="A694" s="163"/>
      <c r="B694" s="163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</row>
    <row r="695" spans="1:26" ht="12.75" customHeight="1" x14ac:dyDescent="0.25">
      <c r="A695" s="163"/>
      <c r="B695" s="163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</row>
    <row r="696" spans="1:26" ht="12.75" customHeight="1" x14ac:dyDescent="0.25">
      <c r="A696" s="163"/>
      <c r="B696" s="163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</row>
    <row r="697" spans="1:26" ht="12.75" customHeight="1" x14ac:dyDescent="0.25">
      <c r="A697" s="163"/>
      <c r="B697" s="163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</row>
    <row r="698" spans="1:26" ht="12.75" customHeight="1" x14ac:dyDescent="0.25">
      <c r="A698" s="163"/>
      <c r="B698" s="163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</row>
    <row r="699" spans="1:26" ht="12.75" customHeight="1" x14ac:dyDescent="0.25">
      <c r="A699" s="163"/>
      <c r="B699" s="163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</row>
    <row r="700" spans="1:26" ht="12.75" customHeight="1" x14ac:dyDescent="0.25">
      <c r="A700" s="163"/>
      <c r="B700" s="163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</row>
    <row r="701" spans="1:26" ht="12.75" customHeight="1" x14ac:dyDescent="0.25">
      <c r="A701" s="163"/>
      <c r="B701" s="163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</row>
    <row r="702" spans="1:26" ht="12.75" customHeight="1" x14ac:dyDescent="0.25">
      <c r="A702" s="163"/>
      <c r="B702" s="163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</row>
    <row r="703" spans="1:26" ht="12.75" customHeight="1" x14ac:dyDescent="0.25">
      <c r="A703" s="163"/>
      <c r="B703" s="163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</row>
    <row r="704" spans="1:26" ht="12.75" customHeight="1" x14ac:dyDescent="0.25">
      <c r="A704" s="163"/>
      <c r="B704" s="163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</row>
    <row r="705" spans="1:26" ht="12.75" customHeight="1" x14ac:dyDescent="0.25">
      <c r="A705" s="163"/>
      <c r="B705" s="163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</row>
    <row r="706" spans="1:26" ht="12.75" customHeight="1" x14ac:dyDescent="0.25">
      <c r="A706" s="163"/>
      <c r="B706" s="163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</row>
    <row r="707" spans="1:26" ht="12.75" customHeight="1" x14ac:dyDescent="0.25">
      <c r="A707" s="163"/>
      <c r="B707" s="163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</row>
    <row r="708" spans="1:26" ht="12.75" customHeight="1" x14ac:dyDescent="0.25">
      <c r="A708" s="163"/>
      <c r="B708" s="163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</row>
    <row r="709" spans="1:26" ht="12.75" customHeight="1" x14ac:dyDescent="0.25">
      <c r="A709" s="163"/>
      <c r="B709" s="163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</row>
    <row r="710" spans="1:26" ht="12.75" customHeight="1" x14ac:dyDescent="0.25">
      <c r="A710" s="163"/>
      <c r="B710" s="163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</row>
    <row r="711" spans="1:26" ht="12.75" customHeight="1" x14ac:dyDescent="0.25">
      <c r="A711" s="163"/>
      <c r="B711" s="163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</row>
    <row r="712" spans="1:26" ht="12.75" customHeight="1" x14ac:dyDescent="0.25">
      <c r="A712" s="163"/>
      <c r="B712" s="163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</row>
    <row r="713" spans="1:26" ht="12.75" customHeight="1" x14ac:dyDescent="0.25">
      <c r="A713" s="163"/>
      <c r="B713" s="163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</row>
    <row r="714" spans="1:26" ht="12.75" customHeight="1" x14ac:dyDescent="0.25">
      <c r="A714" s="163"/>
      <c r="B714" s="163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</row>
    <row r="715" spans="1:26" ht="12.75" customHeight="1" x14ac:dyDescent="0.25">
      <c r="A715" s="163"/>
      <c r="B715" s="163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</row>
    <row r="716" spans="1:26" ht="12.75" customHeight="1" x14ac:dyDescent="0.25">
      <c r="A716" s="163"/>
      <c r="B716" s="163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</row>
    <row r="717" spans="1:26" ht="12.75" customHeight="1" x14ac:dyDescent="0.25">
      <c r="A717" s="163"/>
      <c r="B717" s="163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</row>
    <row r="718" spans="1:26" ht="12.75" customHeight="1" x14ac:dyDescent="0.25">
      <c r="A718" s="163"/>
      <c r="B718" s="163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</row>
    <row r="719" spans="1:26" ht="12.75" customHeight="1" x14ac:dyDescent="0.25">
      <c r="A719" s="163"/>
      <c r="B719" s="163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</row>
    <row r="720" spans="1:26" ht="12.75" customHeight="1" x14ac:dyDescent="0.25">
      <c r="A720" s="163"/>
      <c r="B720" s="163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</row>
    <row r="721" spans="1:26" ht="12.75" customHeight="1" x14ac:dyDescent="0.25">
      <c r="A721" s="163"/>
      <c r="B721" s="163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</row>
    <row r="722" spans="1:26" ht="12.75" customHeight="1" x14ac:dyDescent="0.25">
      <c r="A722" s="163"/>
      <c r="B722" s="163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</row>
    <row r="723" spans="1:26" ht="12.75" customHeight="1" x14ac:dyDescent="0.25">
      <c r="A723" s="163"/>
      <c r="B723" s="163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</row>
    <row r="724" spans="1:26" ht="12.75" customHeight="1" x14ac:dyDescent="0.25">
      <c r="A724" s="163"/>
      <c r="B724" s="163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</row>
    <row r="725" spans="1:26" ht="12.75" customHeight="1" x14ac:dyDescent="0.25">
      <c r="A725" s="163"/>
      <c r="B725" s="163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</row>
    <row r="726" spans="1:26" ht="12.75" customHeight="1" x14ac:dyDescent="0.25">
      <c r="A726" s="163"/>
      <c r="B726" s="163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</row>
    <row r="727" spans="1:26" ht="12.75" customHeight="1" x14ac:dyDescent="0.25">
      <c r="A727" s="163"/>
      <c r="B727" s="163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</row>
    <row r="728" spans="1:26" ht="12.75" customHeight="1" x14ac:dyDescent="0.25">
      <c r="A728" s="163"/>
      <c r="B728" s="163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</row>
    <row r="729" spans="1:26" ht="12.75" customHeight="1" x14ac:dyDescent="0.25">
      <c r="A729" s="163"/>
      <c r="B729" s="163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</row>
    <row r="730" spans="1:26" ht="12.75" customHeight="1" x14ac:dyDescent="0.25">
      <c r="A730" s="163"/>
      <c r="B730" s="163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</row>
    <row r="731" spans="1:26" ht="12.75" customHeight="1" x14ac:dyDescent="0.25">
      <c r="A731" s="163"/>
      <c r="B731" s="163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</row>
    <row r="732" spans="1:26" ht="12.75" customHeight="1" x14ac:dyDescent="0.25">
      <c r="A732" s="163"/>
      <c r="B732" s="163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</row>
    <row r="733" spans="1:26" ht="12.75" customHeight="1" x14ac:dyDescent="0.25">
      <c r="A733" s="163"/>
      <c r="B733" s="163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</row>
    <row r="734" spans="1:26" ht="12.75" customHeight="1" x14ac:dyDescent="0.25">
      <c r="A734" s="163"/>
      <c r="B734" s="163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</row>
    <row r="735" spans="1:26" ht="12.75" customHeight="1" x14ac:dyDescent="0.25">
      <c r="A735" s="163"/>
      <c r="B735" s="163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</row>
    <row r="736" spans="1:26" ht="12.75" customHeight="1" x14ac:dyDescent="0.25">
      <c r="A736" s="163"/>
      <c r="B736" s="163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</row>
    <row r="737" spans="1:26" ht="12.75" customHeight="1" x14ac:dyDescent="0.25">
      <c r="A737" s="163"/>
      <c r="B737" s="163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</row>
    <row r="738" spans="1:26" ht="12.75" customHeight="1" x14ac:dyDescent="0.25">
      <c r="A738" s="163"/>
      <c r="B738" s="163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</row>
    <row r="739" spans="1:26" ht="12.75" customHeight="1" x14ac:dyDescent="0.25">
      <c r="A739" s="163"/>
      <c r="B739" s="163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</row>
    <row r="740" spans="1:26" ht="12.75" customHeight="1" x14ac:dyDescent="0.25">
      <c r="A740" s="163"/>
      <c r="B740" s="163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</row>
    <row r="741" spans="1:26" ht="12.75" customHeight="1" x14ac:dyDescent="0.25">
      <c r="A741" s="163"/>
      <c r="B741" s="163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</row>
    <row r="742" spans="1:26" ht="12.75" customHeight="1" x14ac:dyDescent="0.25">
      <c r="A742" s="163"/>
      <c r="B742" s="163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</row>
    <row r="743" spans="1:26" ht="12.75" customHeight="1" x14ac:dyDescent="0.25">
      <c r="A743" s="163"/>
      <c r="B743" s="163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</row>
    <row r="744" spans="1:26" ht="12.75" customHeight="1" x14ac:dyDescent="0.25">
      <c r="A744" s="163"/>
      <c r="B744" s="163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</row>
    <row r="745" spans="1:26" ht="12.75" customHeight="1" x14ac:dyDescent="0.25">
      <c r="A745" s="163"/>
      <c r="B745" s="163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</row>
    <row r="746" spans="1:26" ht="12.75" customHeight="1" x14ac:dyDescent="0.25">
      <c r="A746" s="163"/>
      <c r="B746" s="163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</row>
    <row r="747" spans="1:26" ht="12.75" customHeight="1" x14ac:dyDescent="0.25">
      <c r="A747" s="163"/>
      <c r="B747" s="163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</row>
    <row r="748" spans="1:26" ht="12.75" customHeight="1" x14ac:dyDescent="0.25">
      <c r="A748" s="163"/>
      <c r="B748" s="163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</row>
    <row r="749" spans="1:26" ht="12.75" customHeight="1" x14ac:dyDescent="0.25">
      <c r="A749" s="163"/>
      <c r="B749" s="163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</row>
    <row r="750" spans="1:26" ht="12.75" customHeight="1" x14ac:dyDescent="0.25">
      <c r="A750" s="163"/>
      <c r="B750" s="163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</row>
    <row r="751" spans="1:26" ht="12.75" customHeight="1" x14ac:dyDescent="0.25">
      <c r="A751" s="163"/>
      <c r="B751" s="163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</row>
    <row r="752" spans="1:26" ht="12.75" customHeight="1" x14ac:dyDescent="0.25">
      <c r="A752" s="163"/>
      <c r="B752" s="163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</row>
    <row r="753" spans="1:26" ht="12.75" customHeight="1" x14ac:dyDescent="0.25">
      <c r="A753" s="163"/>
      <c r="B753" s="163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</row>
    <row r="754" spans="1:26" ht="12.75" customHeight="1" x14ac:dyDescent="0.25">
      <c r="A754" s="163"/>
      <c r="B754" s="163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</row>
    <row r="755" spans="1:26" ht="12.75" customHeight="1" x14ac:dyDescent="0.25">
      <c r="A755" s="163"/>
      <c r="B755" s="163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</row>
    <row r="756" spans="1:26" ht="12.75" customHeight="1" x14ac:dyDescent="0.25">
      <c r="A756" s="163"/>
      <c r="B756" s="163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</row>
    <row r="757" spans="1:26" ht="12.75" customHeight="1" x14ac:dyDescent="0.25">
      <c r="A757" s="163"/>
      <c r="B757" s="163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</row>
    <row r="758" spans="1:26" ht="12.75" customHeight="1" x14ac:dyDescent="0.25">
      <c r="A758" s="163"/>
      <c r="B758" s="163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</row>
    <row r="759" spans="1:26" ht="12.75" customHeight="1" x14ac:dyDescent="0.25">
      <c r="A759" s="163"/>
      <c r="B759" s="163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</row>
    <row r="760" spans="1:26" ht="12.75" customHeight="1" x14ac:dyDescent="0.25">
      <c r="A760" s="163"/>
      <c r="B760" s="163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</row>
    <row r="761" spans="1:26" ht="12.75" customHeight="1" x14ac:dyDescent="0.25">
      <c r="A761" s="163"/>
      <c r="B761" s="163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</row>
    <row r="762" spans="1:26" ht="12.75" customHeight="1" x14ac:dyDescent="0.25">
      <c r="A762" s="163"/>
      <c r="B762" s="163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</row>
    <row r="763" spans="1:26" ht="12.75" customHeight="1" x14ac:dyDescent="0.25">
      <c r="A763" s="163"/>
      <c r="B763" s="163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</row>
    <row r="764" spans="1:26" ht="12.75" customHeight="1" x14ac:dyDescent="0.25">
      <c r="A764" s="163"/>
      <c r="B764" s="163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</row>
    <row r="765" spans="1:26" ht="12.75" customHeight="1" x14ac:dyDescent="0.25">
      <c r="A765" s="163"/>
      <c r="B765" s="163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</row>
    <row r="766" spans="1:26" ht="12.75" customHeight="1" x14ac:dyDescent="0.25">
      <c r="A766" s="163"/>
      <c r="B766" s="163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</row>
    <row r="767" spans="1:26" ht="12.75" customHeight="1" x14ac:dyDescent="0.25">
      <c r="A767" s="163"/>
      <c r="B767" s="163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</row>
    <row r="768" spans="1:26" ht="12.75" customHeight="1" x14ac:dyDescent="0.25">
      <c r="A768" s="163"/>
      <c r="B768" s="163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</row>
    <row r="769" spans="1:26" ht="12.75" customHeight="1" x14ac:dyDescent="0.25">
      <c r="A769" s="163"/>
      <c r="B769" s="163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</row>
    <row r="770" spans="1:26" ht="12.75" customHeight="1" x14ac:dyDescent="0.25">
      <c r="A770" s="163"/>
      <c r="B770" s="163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</row>
    <row r="771" spans="1:26" ht="12.75" customHeight="1" x14ac:dyDescent="0.25">
      <c r="A771" s="163"/>
      <c r="B771" s="163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</row>
    <row r="772" spans="1:26" ht="12.75" customHeight="1" x14ac:dyDescent="0.25">
      <c r="A772" s="163"/>
      <c r="B772" s="163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</row>
    <row r="773" spans="1:26" ht="12.75" customHeight="1" x14ac:dyDescent="0.25">
      <c r="A773" s="163"/>
      <c r="B773" s="163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</row>
    <row r="774" spans="1:26" ht="12.75" customHeight="1" x14ac:dyDescent="0.25">
      <c r="A774" s="163"/>
      <c r="B774" s="163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</row>
    <row r="775" spans="1:26" ht="12.75" customHeight="1" x14ac:dyDescent="0.25">
      <c r="A775" s="163"/>
      <c r="B775" s="163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</row>
    <row r="776" spans="1:26" ht="12.75" customHeight="1" x14ac:dyDescent="0.25">
      <c r="A776" s="163"/>
      <c r="B776" s="163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</row>
    <row r="777" spans="1:26" ht="12.75" customHeight="1" x14ac:dyDescent="0.25">
      <c r="A777" s="163"/>
      <c r="B777" s="163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</row>
    <row r="778" spans="1:26" ht="12.75" customHeight="1" x14ac:dyDescent="0.25">
      <c r="A778" s="163"/>
      <c r="B778" s="163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</row>
    <row r="779" spans="1:26" ht="12.75" customHeight="1" x14ac:dyDescent="0.25">
      <c r="A779" s="163"/>
      <c r="B779" s="163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</row>
    <row r="780" spans="1:26" ht="12.75" customHeight="1" x14ac:dyDescent="0.25">
      <c r="A780" s="163"/>
      <c r="B780" s="163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</row>
    <row r="781" spans="1:26" ht="12.75" customHeight="1" x14ac:dyDescent="0.25">
      <c r="A781" s="163"/>
      <c r="B781" s="163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</row>
    <row r="782" spans="1:26" ht="12.75" customHeight="1" x14ac:dyDescent="0.25">
      <c r="A782" s="163"/>
      <c r="B782" s="163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</row>
    <row r="783" spans="1:26" ht="12.75" customHeight="1" x14ac:dyDescent="0.25">
      <c r="A783" s="163"/>
      <c r="B783" s="163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</row>
    <row r="784" spans="1:26" ht="12.75" customHeight="1" x14ac:dyDescent="0.25">
      <c r="A784" s="163"/>
      <c r="B784" s="163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</row>
    <row r="785" spans="1:26" ht="12.75" customHeight="1" x14ac:dyDescent="0.25">
      <c r="A785" s="163"/>
      <c r="B785" s="163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</row>
    <row r="786" spans="1:26" ht="12.75" customHeight="1" x14ac:dyDescent="0.25">
      <c r="A786" s="163"/>
      <c r="B786" s="163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</row>
    <row r="787" spans="1:26" ht="12.75" customHeight="1" x14ac:dyDescent="0.25">
      <c r="A787" s="163"/>
      <c r="B787" s="163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</row>
    <row r="788" spans="1:26" ht="12.75" customHeight="1" x14ac:dyDescent="0.25">
      <c r="A788" s="163"/>
      <c r="B788" s="163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</row>
    <row r="789" spans="1:26" ht="12.75" customHeight="1" x14ac:dyDescent="0.25">
      <c r="A789" s="163"/>
      <c r="B789" s="163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</row>
    <row r="790" spans="1:26" ht="12.75" customHeight="1" x14ac:dyDescent="0.25">
      <c r="A790" s="163"/>
      <c r="B790" s="163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</row>
    <row r="791" spans="1:26" ht="12.75" customHeight="1" x14ac:dyDescent="0.25">
      <c r="A791" s="163"/>
      <c r="B791" s="163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</row>
    <row r="792" spans="1:26" ht="12.75" customHeight="1" x14ac:dyDescent="0.25">
      <c r="A792" s="163"/>
      <c r="B792" s="163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</row>
    <row r="793" spans="1:26" ht="12.75" customHeight="1" x14ac:dyDescent="0.25">
      <c r="A793" s="163"/>
      <c r="B793" s="163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</row>
    <row r="794" spans="1:26" ht="12.75" customHeight="1" x14ac:dyDescent="0.25">
      <c r="A794" s="163"/>
      <c r="B794" s="163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</row>
    <row r="795" spans="1:26" ht="12.75" customHeight="1" x14ac:dyDescent="0.25">
      <c r="A795" s="163"/>
      <c r="B795" s="163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</row>
    <row r="796" spans="1:26" ht="12.75" customHeight="1" x14ac:dyDescent="0.25">
      <c r="A796" s="163"/>
      <c r="B796" s="163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</row>
    <row r="797" spans="1:26" ht="12.75" customHeight="1" x14ac:dyDescent="0.25">
      <c r="A797" s="163"/>
      <c r="B797" s="163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</row>
    <row r="798" spans="1:26" ht="12.75" customHeight="1" x14ac:dyDescent="0.25">
      <c r="A798" s="163"/>
      <c r="B798" s="163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</row>
    <row r="799" spans="1:26" ht="12.75" customHeight="1" x14ac:dyDescent="0.25">
      <c r="A799" s="163"/>
      <c r="B799" s="163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</row>
    <row r="800" spans="1:26" ht="12.75" customHeight="1" x14ac:dyDescent="0.25">
      <c r="A800" s="163"/>
      <c r="B800" s="163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</row>
    <row r="801" spans="1:26" ht="12.75" customHeight="1" x14ac:dyDescent="0.25">
      <c r="A801" s="163"/>
      <c r="B801" s="163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</row>
    <row r="802" spans="1:26" ht="12.75" customHeight="1" x14ac:dyDescent="0.25">
      <c r="A802" s="163"/>
      <c r="B802" s="163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</row>
    <row r="803" spans="1:26" ht="12.75" customHeight="1" x14ac:dyDescent="0.25">
      <c r="A803" s="163"/>
      <c r="B803" s="163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</row>
    <row r="804" spans="1:26" ht="12.75" customHeight="1" x14ac:dyDescent="0.25">
      <c r="A804" s="163"/>
      <c r="B804" s="163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</row>
    <row r="805" spans="1:26" ht="12.75" customHeight="1" x14ac:dyDescent="0.25">
      <c r="A805" s="163"/>
      <c r="B805" s="163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</row>
    <row r="806" spans="1:26" ht="12.75" customHeight="1" x14ac:dyDescent="0.25">
      <c r="A806" s="163"/>
      <c r="B806" s="163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</row>
    <row r="807" spans="1:26" ht="12.75" customHeight="1" x14ac:dyDescent="0.25">
      <c r="A807" s="163"/>
      <c r="B807" s="163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</row>
    <row r="808" spans="1:26" ht="12.75" customHeight="1" x14ac:dyDescent="0.25">
      <c r="A808" s="163"/>
      <c r="B808" s="163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</row>
    <row r="809" spans="1:26" ht="12.75" customHeight="1" x14ac:dyDescent="0.25">
      <c r="A809" s="163"/>
      <c r="B809" s="163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</row>
    <row r="810" spans="1:26" ht="12.75" customHeight="1" x14ac:dyDescent="0.25">
      <c r="A810" s="163"/>
      <c r="B810" s="163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</row>
    <row r="811" spans="1:26" ht="12.75" customHeight="1" x14ac:dyDescent="0.25">
      <c r="A811" s="163"/>
      <c r="B811" s="163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</row>
    <row r="812" spans="1:26" ht="12.75" customHeight="1" x14ac:dyDescent="0.25">
      <c r="A812" s="163"/>
      <c r="B812" s="163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</row>
    <row r="813" spans="1:26" ht="12.75" customHeight="1" x14ac:dyDescent="0.25">
      <c r="A813" s="163"/>
      <c r="B813" s="163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</row>
    <row r="814" spans="1:26" ht="12.75" customHeight="1" x14ac:dyDescent="0.25">
      <c r="A814" s="163"/>
      <c r="B814" s="163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</row>
    <row r="815" spans="1:26" ht="12.75" customHeight="1" x14ac:dyDescent="0.25">
      <c r="A815" s="163"/>
      <c r="B815" s="163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</row>
    <row r="816" spans="1:26" ht="12.75" customHeight="1" x14ac:dyDescent="0.25">
      <c r="A816" s="163"/>
      <c r="B816" s="163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</row>
    <row r="817" spans="1:26" ht="12.75" customHeight="1" x14ac:dyDescent="0.25">
      <c r="A817" s="163"/>
      <c r="B817" s="163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</row>
    <row r="818" spans="1:26" ht="12.75" customHeight="1" x14ac:dyDescent="0.25">
      <c r="A818" s="163"/>
      <c r="B818" s="163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</row>
    <row r="819" spans="1:26" ht="12.75" customHeight="1" x14ac:dyDescent="0.25">
      <c r="A819" s="163"/>
      <c r="B819" s="163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</row>
    <row r="820" spans="1:26" ht="12.75" customHeight="1" x14ac:dyDescent="0.25">
      <c r="A820" s="163"/>
      <c r="B820" s="163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</row>
    <row r="821" spans="1:26" ht="12.75" customHeight="1" x14ac:dyDescent="0.25">
      <c r="A821" s="163"/>
      <c r="B821" s="163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</row>
    <row r="822" spans="1:26" ht="12.75" customHeight="1" x14ac:dyDescent="0.25">
      <c r="A822" s="163"/>
      <c r="B822" s="163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</row>
    <row r="823" spans="1:26" ht="12.75" customHeight="1" x14ac:dyDescent="0.25">
      <c r="A823" s="163"/>
      <c r="B823" s="163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</row>
    <row r="824" spans="1:26" ht="12.75" customHeight="1" x14ac:dyDescent="0.25">
      <c r="A824" s="163"/>
      <c r="B824" s="163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</row>
    <row r="825" spans="1:26" ht="12.75" customHeight="1" x14ac:dyDescent="0.25">
      <c r="A825" s="163"/>
      <c r="B825" s="163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</row>
    <row r="826" spans="1:26" ht="12.75" customHeight="1" x14ac:dyDescent="0.25">
      <c r="A826" s="163"/>
      <c r="B826" s="163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</row>
    <row r="827" spans="1:26" ht="12.75" customHeight="1" x14ac:dyDescent="0.25">
      <c r="A827" s="163"/>
      <c r="B827" s="163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</row>
    <row r="828" spans="1:26" ht="12.75" customHeight="1" x14ac:dyDescent="0.25">
      <c r="A828" s="163"/>
      <c r="B828" s="163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</row>
    <row r="829" spans="1:26" ht="12.75" customHeight="1" x14ac:dyDescent="0.25">
      <c r="A829" s="163"/>
      <c r="B829" s="163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</row>
    <row r="830" spans="1:26" ht="12.75" customHeight="1" x14ac:dyDescent="0.25">
      <c r="A830" s="163"/>
      <c r="B830" s="163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</row>
    <row r="831" spans="1:26" ht="12.75" customHeight="1" x14ac:dyDescent="0.25">
      <c r="A831" s="163"/>
      <c r="B831" s="163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</row>
    <row r="832" spans="1:26" ht="12.75" customHeight="1" x14ac:dyDescent="0.25">
      <c r="A832" s="163"/>
      <c r="B832" s="163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</row>
    <row r="833" spans="1:26" ht="12.75" customHeight="1" x14ac:dyDescent="0.25">
      <c r="A833" s="163"/>
      <c r="B833" s="163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</row>
    <row r="834" spans="1:26" ht="12.75" customHeight="1" x14ac:dyDescent="0.25">
      <c r="A834" s="163"/>
      <c r="B834" s="163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</row>
    <row r="835" spans="1:26" ht="12.75" customHeight="1" x14ac:dyDescent="0.25">
      <c r="A835" s="163"/>
      <c r="B835" s="163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</row>
    <row r="836" spans="1:26" ht="12.75" customHeight="1" x14ac:dyDescent="0.25">
      <c r="A836" s="163"/>
      <c r="B836" s="163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</row>
    <row r="837" spans="1:26" ht="12.75" customHeight="1" x14ac:dyDescent="0.25">
      <c r="A837" s="163"/>
      <c r="B837" s="163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</row>
    <row r="838" spans="1:26" ht="12.75" customHeight="1" x14ac:dyDescent="0.25">
      <c r="A838" s="163"/>
      <c r="B838" s="163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</row>
    <row r="839" spans="1:26" ht="12.75" customHeight="1" x14ac:dyDescent="0.25">
      <c r="A839" s="163"/>
      <c r="B839" s="163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</row>
    <row r="840" spans="1:26" ht="12.75" customHeight="1" x14ac:dyDescent="0.25">
      <c r="A840" s="163"/>
      <c r="B840" s="163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</row>
    <row r="841" spans="1:26" ht="12.75" customHeight="1" x14ac:dyDescent="0.25">
      <c r="A841" s="163"/>
      <c r="B841" s="163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</row>
    <row r="842" spans="1:26" ht="12.75" customHeight="1" x14ac:dyDescent="0.25">
      <c r="A842" s="163"/>
      <c r="B842" s="163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</row>
    <row r="843" spans="1:26" ht="12.75" customHeight="1" x14ac:dyDescent="0.25">
      <c r="A843" s="163"/>
      <c r="B843" s="163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</row>
    <row r="844" spans="1:26" ht="12.75" customHeight="1" x14ac:dyDescent="0.25">
      <c r="A844" s="163"/>
      <c r="B844" s="163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</row>
    <row r="845" spans="1:26" ht="12.75" customHeight="1" x14ac:dyDescent="0.25">
      <c r="A845" s="163"/>
      <c r="B845" s="163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</row>
    <row r="846" spans="1:26" ht="12.75" customHeight="1" x14ac:dyDescent="0.25">
      <c r="A846" s="163"/>
      <c r="B846" s="163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</row>
    <row r="847" spans="1:26" ht="12.75" customHeight="1" x14ac:dyDescent="0.25">
      <c r="A847" s="163"/>
      <c r="B847" s="163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</row>
    <row r="848" spans="1:26" ht="12.75" customHeight="1" x14ac:dyDescent="0.25">
      <c r="A848" s="163"/>
      <c r="B848" s="163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</row>
    <row r="849" spans="1:26" ht="12.75" customHeight="1" x14ac:dyDescent="0.25">
      <c r="A849" s="163"/>
      <c r="B849" s="163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</row>
    <row r="850" spans="1:26" ht="12.75" customHeight="1" x14ac:dyDescent="0.25">
      <c r="A850" s="163"/>
      <c r="B850" s="163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</row>
    <row r="851" spans="1:26" ht="12.75" customHeight="1" x14ac:dyDescent="0.25">
      <c r="A851" s="163"/>
      <c r="B851" s="163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</row>
    <row r="852" spans="1:26" ht="12.75" customHeight="1" x14ac:dyDescent="0.25">
      <c r="A852" s="163"/>
      <c r="B852" s="163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</row>
    <row r="853" spans="1:26" ht="12.75" customHeight="1" x14ac:dyDescent="0.25">
      <c r="A853" s="163"/>
      <c r="B853" s="163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</row>
    <row r="854" spans="1:26" ht="12.75" customHeight="1" x14ac:dyDescent="0.25">
      <c r="A854" s="163"/>
      <c r="B854" s="163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</row>
    <row r="855" spans="1:26" ht="12.75" customHeight="1" x14ac:dyDescent="0.25">
      <c r="A855" s="163"/>
      <c r="B855" s="163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</row>
    <row r="856" spans="1:26" ht="12.75" customHeight="1" x14ac:dyDescent="0.25">
      <c r="A856" s="163"/>
      <c r="B856" s="163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</row>
    <row r="857" spans="1:26" ht="12.75" customHeight="1" x14ac:dyDescent="0.25">
      <c r="A857" s="163"/>
      <c r="B857" s="163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</row>
    <row r="858" spans="1:26" ht="12.75" customHeight="1" x14ac:dyDescent="0.25">
      <c r="A858" s="163"/>
      <c r="B858" s="163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</row>
    <row r="859" spans="1:26" ht="12.75" customHeight="1" x14ac:dyDescent="0.25">
      <c r="A859" s="163"/>
      <c r="B859" s="163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</row>
    <row r="860" spans="1:26" ht="12.75" customHeight="1" x14ac:dyDescent="0.25">
      <c r="A860" s="163"/>
      <c r="B860" s="163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</row>
    <row r="861" spans="1:26" ht="12.75" customHeight="1" x14ac:dyDescent="0.25">
      <c r="A861" s="163"/>
      <c r="B861" s="163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</row>
    <row r="862" spans="1:26" ht="12.75" customHeight="1" x14ac:dyDescent="0.25">
      <c r="A862" s="163"/>
      <c r="B862" s="163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</row>
    <row r="863" spans="1:26" ht="12.75" customHeight="1" x14ac:dyDescent="0.25">
      <c r="A863" s="163"/>
      <c r="B863" s="163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</row>
    <row r="864" spans="1:26" ht="12.75" customHeight="1" x14ac:dyDescent="0.25">
      <c r="A864" s="163"/>
      <c r="B864" s="163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</row>
    <row r="865" spans="1:26" ht="12.75" customHeight="1" x14ac:dyDescent="0.25">
      <c r="A865" s="163"/>
      <c r="B865" s="163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</row>
    <row r="866" spans="1:26" ht="12.75" customHeight="1" x14ac:dyDescent="0.25">
      <c r="A866" s="163"/>
      <c r="B866" s="163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</row>
    <row r="867" spans="1:26" ht="12.75" customHeight="1" x14ac:dyDescent="0.25">
      <c r="A867" s="163"/>
      <c r="B867" s="163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</row>
    <row r="868" spans="1:26" ht="12.75" customHeight="1" x14ac:dyDescent="0.25">
      <c r="A868" s="163"/>
      <c r="B868" s="163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</row>
    <row r="869" spans="1:26" ht="12.75" customHeight="1" x14ac:dyDescent="0.25">
      <c r="A869" s="163"/>
      <c r="B869" s="163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</row>
    <row r="870" spans="1:26" ht="12.75" customHeight="1" x14ac:dyDescent="0.25">
      <c r="A870" s="163"/>
      <c r="B870" s="163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</row>
    <row r="871" spans="1:26" ht="12.75" customHeight="1" x14ac:dyDescent="0.25">
      <c r="A871" s="163"/>
      <c r="B871" s="163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</row>
    <row r="872" spans="1:26" ht="12.75" customHeight="1" x14ac:dyDescent="0.25">
      <c r="A872" s="163"/>
      <c r="B872" s="163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</row>
    <row r="873" spans="1:26" ht="12.75" customHeight="1" x14ac:dyDescent="0.25">
      <c r="A873" s="163"/>
      <c r="B873" s="163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</row>
    <row r="874" spans="1:26" ht="12.75" customHeight="1" x14ac:dyDescent="0.25">
      <c r="A874" s="163"/>
      <c r="B874" s="163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</row>
    <row r="875" spans="1:26" ht="12.75" customHeight="1" x14ac:dyDescent="0.25">
      <c r="A875" s="163"/>
      <c r="B875" s="163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</row>
    <row r="876" spans="1:26" ht="12.75" customHeight="1" x14ac:dyDescent="0.25">
      <c r="A876" s="163"/>
      <c r="B876" s="163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</row>
    <row r="877" spans="1:26" ht="12.75" customHeight="1" x14ac:dyDescent="0.25">
      <c r="A877" s="163"/>
      <c r="B877" s="163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</row>
    <row r="878" spans="1:26" ht="12.75" customHeight="1" x14ac:dyDescent="0.25">
      <c r="A878" s="163"/>
      <c r="B878" s="163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</row>
    <row r="879" spans="1:26" ht="12.75" customHeight="1" x14ac:dyDescent="0.25">
      <c r="A879" s="163"/>
      <c r="B879" s="163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</row>
    <row r="880" spans="1:26" ht="12.75" customHeight="1" x14ac:dyDescent="0.25">
      <c r="A880" s="163"/>
      <c r="B880" s="163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</row>
    <row r="881" spans="1:26" ht="12.75" customHeight="1" x14ac:dyDescent="0.25">
      <c r="A881" s="163"/>
      <c r="B881" s="163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</row>
    <row r="882" spans="1:26" ht="12.75" customHeight="1" x14ac:dyDescent="0.25">
      <c r="A882" s="163"/>
      <c r="B882" s="163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</row>
    <row r="883" spans="1:26" ht="12.75" customHeight="1" x14ac:dyDescent="0.25">
      <c r="A883" s="163"/>
      <c r="B883" s="163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</row>
    <row r="884" spans="1:26" ht="12.75" customHeight="1" x14ac:dyDescent="0.25">
      <c r="A884" s="163"/>
      <c r="B884" s="163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</row>
    <row r="885" spans="1:26" ht="12.75" customHeight="1" x14ac:dyDescent="0.25">
      <c r="A885" s="163"/>
      <c r="B885" s="163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</row>
    <row r="886" spans="1:26" ht="12.75" customHeight="1" x14ac:dyDescent="0.25">
      <c r="A886" s="163"/>
      <c r="B886" s="163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</row>
    <row r="887" spans="1:26" ht="12.75" customHeight="1" x14ac:dyDescent="0.25">
      <c r="A887" s="163"/>
      <c r="B887" s="163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</row>
    <row r="888" spans="1:26" ht="12.75" customHeight="1" x14ac:dyDescent="0.25">
      <c r="A888" s="163"/>
      <c r="B888" s="163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</row>
    <row r="889" spans="1:26" ht="12.75" customHeight="1" x14ac:dyDescent="0.25">
      <c r="A889" s="163"/>
      <c r="B889" s="163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</row>
    <row r="890" spans="1:26" ht="12.75" customHeight="1" x14ac:dyDescent="0.25">
      <c r="A890" s="163"/>
      <c r="B890" s="163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</row>
    <row r="891" spans="1:26" ht="12.75" customHeight="1" x14ac:dyDescent="0.25">
      <c r="A891" s="163"/>
      <c r="B891" s="163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</row>
    <row r="892" spans="1:26" ht="12.75" customHeight="1" x14ac:dyDescent="0.25">
      <c r="A892" s="163"/>
      <c r="B892" s="163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</row>
    <row r="893" spans="1:26" ht="12.75" customHeight="1" x14ac:dyDescent="0.25">
      <c r="A893" s="163"/>
      <c r="B893" s="163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</row>
    <row r="894" spans="1:26" ht="12.75" customHeight="1" x14ac:dyDescent="0.25">
      <c r="A894" s="163"/>
      <c r="B894" s="163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</row>
    <row r="895" spans="1:26" ht="12.75" customHeight="1" x14ac:dyDescent="0.25">
      <c r="A895" s="163"/>
      <c r="B895" s="163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</row>
    <row r="896" spans="1:26" ht="12.75" customHeight="1" x14ac:dyDescent="0.25">
      <c r="A896" s="163"/>
      <c r="B896" s="163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</row>
    <row r="897" spans="1:26" ht="12.75" customHeight="1" x14ac:dyDescent="0.25">
      <c r="A897" s="163"/>
      <c r="B897" s="163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</row>
    <row r="898" spans="1:26" ht="12.75" customHeight="1" x14ac:dyDescent="0.25">
      <c r="A898" s="163"/>
      <c r="B898" s="163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</row>
    <row r="899" spans="1:26" ht="12.75" customHeight="1" x14ac:dyDescent="0.25">
      <c r="A899" s="163"/>
      <c r="B899" s="163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</row>
    <row r="900" spans="1:26" ht="12.75" customHeight="1" x14ac:dyDescent="0.25">
      <c r="A900" s="163"/>
      <c r="B900" s="163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</row>
    <row r="901" spans="1:26" ht="12.75" customHeight="1" x14ac:dyDescent="0.25">
      <c r="A901" s="163"/>
      <c r="B901" s="163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</row>
    <row r="902" spans="1:26" ht="12.75" customHeight="1" x14ac:dyDescent="0.25">
      <c r="A902" s="163"/>
      <c r="B902" s="163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</row>
    <row r="903" spans="1:26" ht="12.75" customHeight="1" x14ac:dyDescent="0.25">
      <c r="A903" s="163"/>
      <c r="B903" s="163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</row>
    <row r="904" spans="1:26" ht="12.75" customHeight="1" x14ac:dyDescent="0.25">
      <c r="A904" s="163"/>
      <c r="B904" s="163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</row>
    <row r="905" spans="1:26" ht="12.75" customHeight="1" x14ac:dyDescent="0.25">
      <c r="A905" s="163"/>
      <c r="B905" s="163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</row>
    <row r="906" spans="1:26" ht="12.75" customHeight="1" x14ac:dyDescent="0.25">
      <c r="A906" s="163"/>
      <c r="B906" s="163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</row>
    <row r="907" spans="1:26" ht="12.75" customHeight="1" x14ac:dyDescent="0.25">
      <c r="A907" s="163"/>
      <c r="B907" s="163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</row>
    <row r="908" spans="1:26" ht="12.75" customHeight="1" x14ac:dyDescent="0.25">
      <c r="A908" s="163"/>
      <c r="B908" s="163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</row>
    <row r="909" spans="1:26" ht="12.75" customHeight="1" x14ac:dyDescent="0.25">
      <c r="A909" s="163"/>
      <c r="B909" s="163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</row>
    <row r="910" spans="1:26" ht="12.75" customHeight="1" x14ac:dyDescent="0.25">
      <c r="A910" s="163"/>
      <c r="B910" s="163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</row>
    <row r="911" spans="1:26" ht="12.75" customHeight="1" x14ac:dyDescent="0.25">
      <c r="A911" s="163"/>
      <c r="B911" s="163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</row>
    <row r="912" spans="1:26" ht="12.75" customHeight="1" x14ac:dyDescent="0.25">
      <c r="A912" s="163"/>
      <c r="B912" s="163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</row>
    <row r="913" spans="1:26" ht="12.75" customHeight="1" x14ac:dyDescent="0.25">
      <c r="A913" s="163"/>
      <c r="B913" s="163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</row>
    <row r="914" spans="1:26" ht="12.75" customHeight="1" x14ac:dyDescent="0.25">
      <c r="A914" s="163"/>
      <c r="B914" s="163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</row>
    <row r="915" spans="1:26" ht="12.75" customHeight="1" x14ac:dyDescent="0.25">
      <c r="A915" s="163"/>
      <c r="B915" s="163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</row>
    <row r="916" spans="1:26" ht="12.75" customHeight="1" x14ac:dyDescent="0.25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</row>
    <row r="917" spans="1:26" ht="12.75" customHeight="1" x14ac:dyDescent="0.25">
      <c r="A917" s="163"/>
      <c r="B917" s="163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</row>
    <row r="918" spans="1:26" ht="12.75" customHeight="1" x14ac:dyDescent="0.25">
      <c r="A918" s="163"/>
      <c r="B918" s="163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</row>
    <row r="919" spans="1:26" ht="12.75" customHeight="1" x14ac:dyDescent="0.25">
      <c r="A919" s="163"/>
      <c r="B919" s="163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</row>
    <row r="920" spans="1:26" ht="12.75" customHeight="1" x14ac:dyDescent="0.25">
      <c r="A920" s="163"/>
      <c r="B920" s="163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</row>
    <row r="921" spans="1:26" ht="12.75" customHeight="1" x14ac:dyDescent="0.25">
      <c r="A921" s="163"/>
      <c r="B921" s="163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</row>
    <row r="922" spans="1:26" ht="12.75" customHeight="1" x14ac:dyDescent="0.25">
      <c r="A922" s="163"/>
      <c r="B922" s="163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</row>
    <row r="923" spans="1:26" ht="12.75" customHeight="1" x14ac:dyDescent="0.25">
      <c r="A923" s="163"/>
      <c r="B923" s="163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</row>
    <row r="924" spans="1:26" ht="12.75" customHeight="1" x14ac:dyDescent="0.25">
      <c r="A924" s="163"/>
      <c r="B924" s="163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</row>
    <row r="925" spans="1:26" ht="12.75" customHeight="1" x14ac:dyDescent="0.25">
      <c r="A925" s="163"/>
      <c r="B925" s="163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</row>
    <row r="926" spans="1:26" ht="12.75" customHeight="1" x14ac:dyDescent="0.25">
      <c r="A926" s="163"/>
      <c r="B926" s="163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</row>
    <row r="927" spans="1:26" ht="12.75" customHeight="1" x14ac:dyDescent="0.25">
      <c r="A927" s="163"/>
      <c r="B927" s="163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</row>
    <row r="928" spans="1:26" ht="12.75" customHeight="1" x14ac:dyDescent="0.25">
      <c r="A928" s="163"/>
      <c r="B928" s="163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</row>
    <row r="929" spans="1:26" ht="12.75" customHeight="1" x14ac:dyDescent="0.25">
      <c r="A929" s="163"/>
      <c r="B929" s="163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</row>
    <row r="930" spans="1:26" ht="12.75" customHeight="1" x14ac:dyDescent="0.25">
      <c r="A930" s="163"/>
      <c r="B930" s="163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</row>
    <row r="931" spans="1:26" ht="12.75" customHeight="1" x14ac:dyDescent="0.25">
      <c r="A931" s="163"/>
      <c r="B931" s="163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</row>
    <row r="932" spans="1:26" ht="12.75" customHeight="1" x14ac:dyDescent="0.25">
      <c r="A932" s="163"/>
      <c r="B932" s="163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</row>
    <row r="933" spans="1:26" ht="12.75" customHeight="1" x14ac:dyDescent="0.25">
      <c r="A933" s="163"/>
      <c r="B933" s="163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</row>
    <row r="934" spans="1:26" ht="12.75" customHeight="1" x14ac:dyDescent="0.25">
      <c r="A934" s="163"/>
      <c r="B934" s="163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</row>
    <row r="935" spans="1:26" ht="12.75" customHeight="1" x14ac:dyDescent="0.25">
      <c r="A935" s="163"/>
      <c r="B935" s="163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</row>
    <row r="936" spans="1:26" ht="12.75" customHeight="1" x14ac:dyDescent="0.25">
      <c r="A936" s="163"/>
      <c r="B936" s="163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</row>
    <row r="937" spans="1:26" ht="12.75" customHeight="1" x14ac:dyDescent="0.25">
      <c r="A937" s="163"/>
      <c r="B937" s="163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</row>
    <row r="938" spans="1:26" ht="12.75" customHeight="1" x14ac:dyDescent="0.25">
      <c r="A938" s="163"/>
      <c r="B938" s="163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</row>
    <row r="939" spans="1:26" ht="12.75" customHeight="1" x14ac:dyDescent="0.25">
      <c r="A939" s="163"/>
      <c r="B939" s="163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</row>
    <row r="940" spans="1:26" ht="12.75" customHeight="1" x14ac:dyDescent="0.25">
      <c r="A940" s="163"/>
      <c r="B940" s="163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</row>
    <row r="941" spans="1:26" ht="12.75" customHeight="1" x14ac:dyDescent="0.25">
      <c r="A941" s="163"/>
      <c r="B941" s="163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</row>
    <row r="942" spans="1:26" ht="12.75" customHeight="1" x14ac:dyDescent="0.25">
      <c r="A942" s="163"/>
      <c r="B942" s="163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</row>
    <row r="943" spans="1:26" ht="12.75" customHeight="1" x14ac:dyDescent="0.25">
      <c r="A943" s="163"/>
      <c r="B943" s="163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</row>
    <row r="944" spans="1:26" ht="12.75" customHeight="1" x14ac:dyDescent="0.25">
      <c r="A944" s="163"/>
      <c r="B944" s="163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</row>
    <row r="945" spans="1:26" ht="12.75" customHeight="1" x14ac:dyDescent="0.25">
      <c r="A945" s="163"/>
      <c r="B945" s="163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</row>
    <row r="946" spans="1:26" ht="12.75" customHeight="1" x14ac:dyDescent="0.25">
      <c r="A946" s="163"/>
      <c r="B946" s="163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</row>
    <row r="947" spans="1:26" ht="12.75" customHeight="1" x14ac:dyDescent="0.25">
      <c r="A947" s="163"/>
      <c r="B947" s="163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</row>
    <row r="948" spans="1:26" ht="12.75" customHeight="1" x14ac:dyDescent="0.25">
      <c r="A948" s="163"/>
      <c r="B948" s="163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</row>
    <row r="949" spans="1:26" ht="12.75" customHeight="1" x14ac:dyDescent="0.25">
      <c r="A949" s="163"/>
      <c r="B949" s="163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</row>
    <row r="950" spans="1:26" ht="12.75" customHeight="1" x14ac:dyDescent="0.25">
      <c r="A950" s="163"/>
      <c r="B950" s="163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</row>
    <row r="951" spans="1:26" ht="12.75" customHeight="1" x14ac:dyDescent="0.25">
      <c r="A951" s="163"/>
      <c r="B951" s="163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</row>
    <row r="952" spans="1:26" ht="12.75" customHeight="1" x14ac:dyDescent="0.25">
      <c r="A952" s="163"/>
      <c r="B952" s="163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</row>
    <row r="953" spans="1:26" ht="12.75" customHeight="1" x14ac:dyDescent="0.25">
      <c r="A953" s="163"/>
      <c r="B953" s="163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</row>
    <row r="954" spans="1:26" ht="12.75" customHeight="1" x14ac:dyDescent="0.25">
      <c r="A954" s="163"/>
      <c r="B954" s="163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</row>
    <row r="955" spans="1:26" ht="12.75" customHeight="1" x14ac:dyDescent="0.25">
      <c r="A955" s="163"/>
      <c r="B955" s="163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</row>
    <row r="956" spans="1:26" ht="12.75" customHeight="1" x14ac:dyDescent="0.25">
      <c r="A956" s="163"/>
      <c r="B956" s="163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</row>
    <row r="957" spans="1:26" ht="12.75" customHeight="1" x14ac:dyDescent="0.25">
      <c r="A957" s="163"/>
      <c r="B957" s="163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</row>
    <row r="958" spans="1:26" ht="12.75" customHeight="1" x14ac:dyDescent="0.25">
      <c r="A958" s="163"/>
      <c r="B958" s="163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</row>
    <row r="959" spans="1:26" ht="12.75" customHeight="1" x14ac:dyDescent="0.25">
      <c r="A959" s="163"/>
      <c r="B959" s="163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</row>
    <row r="960" spans="1:26" ht="12.75" customHeight="1" x14ac:dyDescent="0.25">
      <c r="A960" s="163"/>
      <c r="B960" s="163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</row>
    <row r="961" spans="1:26" ht="12.75" customHeight="1" x14ac:dyDescent="0.25">
      <c r="A961" s="163"/>
      <c r="B961" s="163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</row>
    <row r="962" spans="1:26" ht="12.75" customHeight="1" x14ac:dyDescent="0.25">
      <c r="A962" s="163"/>
      <c r="B962" s="163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</row>
    <row r="963" spans="1:26" ht="12.75" customHeight="1" x14ac:dyDescent="0.25">
      <c r="A963" s="163"/>
      <c r="B963" s="163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</row>
    <row r="964" spans="1:26" ht="12.75" customHeight="1" x14ac:dyDescent="0.25">
      <c r="A964" s="163"/>
      <c r="B964" s="163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</row>
    <row r="965" spans="1:26" ht="12.75" customHeight="1" x14ac:dyDescent="0.25">
      <c r="A965" s="163"/>
      <c r="B965" s="163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</row>
    <row r="966" spans="1:26" ht="12.75" customHeight="1" x14ac:dyDescent="0.25">
      <c r="A966" s="163"/>
      <c r="B966" s="163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</row>
    <row r="967" spans="1:26" ht="12.75" customHeight="1" x14ac:dyDescent="0.25">
      <c r="A967" s="163"/>
      <c r="B967" s="163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</row>
    <row r="968" spans="1:26" ht="12.75" customHeight="1" x14ac:dyDescent="0.25">
      <c r="A968" s="163"/>
      <c r="B968" s="163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</row>
    <row r="969" spans="1:26" ht="12.75" customHeight="1" x14ac:dyDescent="0.25">
      <c r="A969" s="163"/>
      <c r="B969" s="163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</row>
    <row r="970" spans="1:26" ht="12.75" customHeight="1" x14ac:dyDescent="0.25">
      <c r="A970" s="163"/>
      <c r="B970" s="163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</row>
    <row r="971" spans="1:26" ht="12.75" customHeight="1" x14ac:dyDescent="0.25">
      <c r="A971" s="163"/>
      <c r="B971" s="163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</row>
    <row r="972" spans="1:26" ht="12.75" customHeight="1" x14ac:dyDescent="0.25">
      <c r="A972" s="163"/>
      <c r="B972" s="163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</row>
    <row r="973" spans="1:26" ht="12.75" customHeight="1" x14ac:dyDescent="0.25">
      <c r="A973" s="163"/>
      <c r="B973" s="163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</row>
    <row r="974" spans="1:26" ht="12.75" customHeight="1" x14ac:dyDescent="0.25">
      <c r="A974" s="163"/>
      <c r="B974" s="163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</row>
    <row r="975" spans="1:26" ht="12.75" customHeight="1" x14ac:dyDescent="0.25">
      <c r="A975" s="163"/>
      <c r="B975" s="163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</row>
    <row r="976" spans="1:26" ht="12.75" customHeight="1" x14ac:dyDescent="0.25">
      <c r="A976" s="163"/>
      <c r="B976" s="163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</row>
    <row r="977" spans="1:26" ht="12.75" customHeight="1" x14ac:dyDescent="0.25">
      <c r="A977" s="163"/>
      <c r="B977" s="163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</row>
    <row r="978" spans="1:26" ht="12.75" customHeight="1" x14ac:dyDescent="0.25">
      <c r="A978" s="163"/>
      <c r="B978" s="163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</row>
    <row r="979" spans="1:26" ht="12.75" customHeight="1" x14ac:dyDescent="0.25">
      <c r="A979" s="163"/>
      <c r="B979" s="163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</row>
    <row r="980" spans="1:26" ht="12.75" customHeight="1" x14ac:dyDescent="0.25">
      <c r="A980" s="163"/>
      <c r="B980" s="163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</row>
    <row r="981" spans="1:26" ht="12.75" customHeight="1" x14ac:dyDescent="0.25">
      <c r="A981" s="163"/>
      <c r="B981" s="163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</row>
    <row r="982" spans="1:26" ht="12.75" customHeight="1" x14ac:dyDescent="0.25">
      <c r="A982" s="163"/>
      <c r="B982" s="163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</row>
    <row r="983" spans="1:26" ht="12.75" customHeight="1" x14ac:dyDescent="0.25">
      <c r="A983" s="163"/>
      <c r="B983" s="163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</row>
    <row r="984" spans="1:26" ht="12.75" customHeight="1" x14ac:dyDescent="0.25">
      <c r="A984" s="163"/>
      <c r="B984" s="163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</row>
    <row r="985" spans="1:26" ht="12.75" customHeight="1" x14ac:dyDescent="0.25">
      <c r="A985" s="163"/>
      <c r="B985" s="163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</row>
    <row r="986" spans="1:26" ht="12.75" customHeight="1" x14ac:dyDescent="0.25">
      <c r="A986" s="163"/>
      <c r="B986" s="163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</row>
    <row r="987" spans="1:26" ht="12.75" customHeight="1" x14ac:dyDescent="0.25">
      <c r="A987" s="163"/>
      <c r="B987" s="163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</row>
    <row r="988" spans="1:26" ht="12.75" customHeight="1" x14ac:dyDescent="0.25">
      <c r="A988" s="163"/>
      <c r="B988" s="163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</row>
    <row r="989" spans="1:26" ht="12.75" customHeight="1" x14ac:dyDescent="0.25">
      <c r="A989" s="163"/>
      <c r="B989" s="163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</row>
    <row r="990" spans="1:26" ht="12.75" customHeight="1" x14ac:dyDescent="0.25">
      <c r="A990" s="163"/>
      <c r="B990" s="163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</row>
    <row r="991" spans="1:26" ht="12.75" customHeight="1" x14ac:dyDescent="0.25">
      <c r="A991" s="163"/>
      <c r="B991" s="163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</row>
    <row r="992" spans="1:26" ht="12.75" customHeight="1" x14ac:dyDescent="0.25">
      <c r="A992" s="163"/>
      <c r="B992" s="163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</row>
    <row r="993" spans="1:26" ht="12.75" customHeight="1" x14ac:dyDescent="0.25">
      <c r="A993" s="163"/>
      <c r="B993" s="163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</row>
    <row r="994" spans="1:26" ht="12.75" customHeight="1" x14ac:dyDescent="0.25">
      <c r="A994" s="163"/>
      <c r="B994" s="163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</row>
    <row r="995" spans="1:26" ht="12.75" customHeight="1" x14ac:dyDescent="0.25">
      <c r="A995" s="163"/>
      <c r="B995" s="163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</row>
    <row r="996" spans="1:26" ht="12.75" customHeight="1" x14ac:dyDescent="0.25">
      <c r="A996" s="163"/>
      <c r="B996" s="163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</row>
    <row r="997" spans="1:26" ht="12.75" customHeight="1" x14ac:dyDescent="0.25">
      <c r="A997" s="163"/>
      <c r="B997" s="163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</row>
    <row r="998" spans="1:26" ht="12.75" customHeight="1" x14ac:dyDescent="0.25">
      <c r="A998" s="163"/>
      <c r="B998" s="163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</row>
    <row r="999" spans="1:26" ht="12.75" customHeight="1" x14ac:dyDescent="0.25">
      <c r="A999" s="163"/>
      <c r="B999" s="163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</row>
    <row r="1000" spans="1:26" ht="12.75" customHeight="1" x14ac:dyDescent="0.25">
      <c r="A1000" s="163"/>
      <c r="B1000" s="163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</row>
  </sheetData>
  <conditionalFormatting sqref="E8:E10">
    <cfRule type="cellIs" dxfId="0" priority="1" operator="lessThan">
      <formula>#REF!</formula>
    </cfRule>
  </conditionalFormatting>
  <pageMargins left="0.511811024" right="0.511811024" top="0.78740157500000008" bottom="0.7874015750000000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Encerrados</vt:lpstr>
      <vt:lpstr>Contratos Vigentes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revision>3</cp:revision>
  <dcterms:created xsi:type="dcterms:W3CDTF">2019-02-08T12:47:48Z</dcterms:created>
  <dcterms:modified xsi:type="dcterms:W3CDTF">2025-05-08T19:05:21Z</dcterms:modified>
</cp:coreProperties>
</file>