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F:\COMUNS\CONTRATOS\"/>
    </mc:Choice>
  </mc:AlternateContent>
  <xr:revisionPtr revIDLastSave="0" documentId="13_ncr:1_{A4D15631-17FF-4B56-8448-9981615E4A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tratos Vigentes" sheetId="1" r:id="rId1"/>
    <sheet name="Contratos Encerrados" sheetId="2" r:id="rId2"/>
    <sheet name="ARP - Registros de Preços" sheetId="3" r:id="rId3"/>
    <sheet name="ARP Sem Validade" sheetId="4" r:id="rId4"/>
    <sheet name="Plan1" sheetId="5" state="hidden" r:id="rId5"/>
    <sheet name="OBS" sheetId="6" r:id="rId6"/>
  </sheets>
  <definedNames>
    <definedName name="_xlnm._FilterDatabase" localSheetId="2" hidden="1">'ARP - Registros de Preços'!$B$9:$R$9</definedName>
    <definedName name="_xlnm._FilterDatabase" localSheetId="0" hidden="1">'Contratos Vigentes'!$B$8:$T$66</definedName>
    <definedName name="_xlnm._FilterDatabase" localSheetId="5" hidden="1">OBS!$A$4:$F$4</definedName>
    <definedName name="_xlnm.Print_Area" localSheetId="0">'Contratos Vigentes'!$A$1:$R$79</definedName>
    <definedName name="_xlnm.Print_Titles" localSheetId="0">'Contratos Vigentes'!$8:$8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7" i="1" l="1"/>
  <c r="O59" i="1"/>
  <c r="O58" i="1"/>
  <c r="O57" i="1"/>
  <c r="O97" i="2"/>
  <c r="O96" i="2"/>
  <c r="O56" i="1"/>
  <c r="O55" i="1"/>
  <c r="O54" i="1"/>
  <c r="O95" i="2"/>
  <c r="I95" i="2"/>
  <c r="O16" i="1"/>
  <c r="O63" i="1"/>
  <c r="O50" i="1"/>
  <c r="O62" i="1"/>
  <c r="O53" i="1"/>
  <c r="O51" i="1"/>
  <c r="O52" i="1"/>
  <c r="O48" i="1"/>
  <c r="O94" i="2"/>
  <c r="O93" i="2"/>
  <c r="I31" i="1"/>
  <c r="M22" i="1"/>
  <c r="I16" i="1"/>
  <c r="O24" i="1"/>
  <c r="M24" i="1"/>
  <c r="I25" i="1"/>
  <c r="O47" i="1"/>
  <c r="O13" i="1"/>
  <c r="M13" i="1"/>
  <c r="O46" i="1"/>
  <c r="O43" i="1"/>
  <c r="O49" i="1"/>
  <c r="O38" i="1"/>
  <c r="O42" i="1"/>
  <c r="O39" i="1"/>
  <c r="O41" i="1"/>
  <c r="O45" i="1"/>
  <c r="O40" i="1"/>
  <c r="O29" i="1"/>
  <c r="O44" i="1"/>
  <c r="O35" i="1"/>
  <c r="I60" i="1"/>
  <c r="O36" i="1"/>
  <c r="O34" i="1"/>
  <c r="O33" i="1"/>
  <c r="O31" i="1"/>
  <c r="O37" i="1"/>
  <c r="O92" i="2"/>
  <c r="O30" i="1"/>
  <c r="O91" i="2"/>
  <c r="O27" i="1"/>
  <c r="O32" i="1"/>
  <c r="O28" i="1"/>
  <c r="O26" i="1"/>
  <c r="O25" i="1"/>
  <c r="O23" i="1"/>
  <c r="O19" i="1" l="1"/>
  <c r="O21" i="1"/>
  <c r="O20" i="1"/>
  <c r="O12" i="1"/>
  <c r="G10" i="5"/>
  <c r="G9" i="5"/>
  <c r="G8" i="5"/>
  <c r="O18" i="1"/>
  <c r="O14" i="1"/>
  <c r="O10" i="1"/>
  <c r="O11" i="1"/>
  <c r="O15" i="1"/>
  <c r="O9" i="1"/>
  <c r="O33" i="4"/>
  <c r="O34" i="4"/>
  <c r="O89" i="2" l="1"/>
  <c r="O88" i="2" l="1"/>
  <c r="O86" i="2" l="1"/>
  <c r="O87" i="2"/>
  <c r="O85" i="2" l="1"/>
  <c r="O84" i="2" l="1"/>
  <c r="O22" i="4" l="1"/>
  <c r="O23" i="4"/>
  <c r="O24" i="4"/>
  <c r="O25" i="4"/>
  <c r="O26" i="4"/>
  <c r="O27" i="4"/>
  <c r="O28" i="4"/>
  <c r="O29" i="4"/>
  <c r="O30" i="4"/>
  <c r="O31" i="4"/>
  <c r="O32" i="4"/>
  <c r="O83" i="2" l="1"/>
  <c r="O78" i="2" l="1"/>
  <c r="O18" i="4" l="1"/>
  <c r="O19" i="4"/>
  <c r="O20" i="4"/>
  <c r="O21" i="4"/>
  <c r="O82" i="2" l="1"/>
  <c r="O81" i="2" l="1"/>
  <c r="O80" i="2" l="1"/>
  <c r="O79" i="2" l="1"/>
  <c r="O76" i="2" l="1"/>
  <c r="O77" i="2"/>
  <c r="O17" i="4"/>
  <c r="O16" i="4"/>
  <c r="O15" i="4"/>
  <c r="O14" i="4"/>
  <c r="O13" i="4"/>
  <c r="O12" i="4"/>
  <c r="O11" i="4"/>
  <c r="O10" i="4"/>
  <c r="O70" i="2"/>
  <c r="O71" i="2"/>
  <c r="O72" i="2"/>
  <c r="O73" i="2"/>
  <c r="O74" i="2"/>
  <c r="O75" i="2"/>
  <c r="O69" i="2"/>
  <c r="O67" i="2"/>
  <c r="I68" i="2"/>
  <c r="O68" i="2"/>
  <c r="S68" i="1" l="1"/>
  <c r="O66" i="2" l="1"/>
  <c r="O65" i="2"/>
  <c r="O60" i="2" l="1"/>
  <c r="O61" i="2" l="1"/>
  <c r="O62" i="2"/>
  <c r="O63" i="2"/>
  <c r="O64" i="2"/>
  <c r="O59" i="2" l="1"/>
  <c r="O58" i="2" l="1"/>
  <c r="O57" i="2" l="1"/>
  <c r="O56" i="2"/>
  <c r="O54" i="2" l="1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60" i="1"/>
</calcChain>
</file>

<file path=xl/sharedStrings.xml><?xml version="1.0" encoding="utf-8"?>
<sst xmlns="http://schemas.openxmlformats.org/spreadsheetml/2006/main" count="2090" uniqueCount="1133">
  <si>
    <t>ITEM</t>
  </si>
  <si>
    <t>CONTRATO</t>
  </si>
  <si>
    <t>PA</t>
  </si>
  <si>
    <t>CONTRATADO</t>
  </si>
  <si>
    <t>OBJETO</t>
  </si>
  <si>
    <t>PRAZO DE PGTO.</t>
  </si>
  <si>
    <t>FORMA DE PGTO.</t>
  </si>
  <si>
    <t>DATA INÍCIO CONTRATO</t>
  </si>
  <si>
    <t>Depósito</t>
  </si>
  <si>
    <t>AGABM</t>
  </si>
  <si>
    <t>Terceirização de porteiros</t>
  </si>
  <si>
    <t>ALDITEC</t>
  </si>
  <si>
    <t>Manutenção de ar-condicionado</t>
  </si>
  <si>
    <t>Atrativa RH</t>
  </si>
  <si>
    <t>Intermediação de estágio</t>
  </si>
  <si>
    <t>Batur - Use Táxi</t>
  </si>
  <si>
    <t>Serviços de táxi na capital e região metropolitana</t>
  </si>
  <si>
    <t>Benefício Certo</t>
  </si>
  <si>
    <t>Cartão-combustível</t>
  </si>
  <si>
    <t>Boleto bancário</t>
  </si>
  <si>
    <t>Fornecimento de energia elétrica</t>
  </si>
  <si>
    <t>Correios</t>
  </si>
  <si>
    <t>Postagens</t>
  </si>
  <si>
    <t>Até dia 21 de cada mês</t>
  </si>
  <si>
    <t>009/2018</t>
  </si>
  <si>
    <t>062/2017</t>
  </si>
  <si>
    <t>091/2017</t>
  </si>
  <si>
    <t>Entel</t>
  </si>
  <si>
    <t>Locação de impressoras</t>
  </si>
  <si>
    <t>018/2018</t>
  </si>
  <si>
    <t>013/2018</t>
  </si>
  <si>
    <t>Experts Informática</t>
  </si>
  <si>
    <t>G7 Net</t>
  </si>
  <si>
    <t>006/2018</t>
  </si>
  <si>
    <t>GIBBOR PUBLICIDADE</t>
  </si>
  <si>
    <t>Publicações de atos administrativos em jornal de grande circulação</t>
  </si>
  <si>
    <t>Implanta</t>
  </si>
  <si>
    <t>Imprensa Nacional</t>
  </si>
  <si>
    <t>Publicações no DOU</t>
  </si>
  <si>
    <t>005/2018</t>
  </si>
  <si>
    <t>MAAX
SOLUTIONS COMERCIO E SERVIÇOS EM INFORMÁTICA</t>
  </si>
  <si>
    <t>Até 30 dias após emissão do boleto</t>
  </si>
  <si>
    <t>020/2018</t>
  </si>
  <si>
    <t>005/2019</t>
  </si>
  <si>
    <t>166/2018</t>
  </si>
  <si>
    <t>Manutenção preventiva e corretiva de veículos</t>
  </si>
  <si>
    <t>MICKS</t>
  </si>
  <si>
    <t>PA Arquivos</t>
  </si>
  <si>
    <t>Guarda de documentos</t>
  </si>
  <si>
    <t>Premier Serviços</t>
  </si>
  <si>
    <t xml:space="preserve">Terceirização de Motoristas </t>
  </si>
  <si>
    <t>Sênior Sistemas</t>
  </si>
  <si>
    <t>002/2019</t>
  </si>
  <si>
    <t>320/2018</t>
  </si>
  <si>
    <t>Antívirus Corporativo</t>
  </si>
  <si>
    <t>Até 10 dias úteis após apresentação da Nota Fiscal</t>
  </si>
  <si>
    <t>010/2018</t>
  </si>
  <si>
    <t>031/2018</t>
  </si>
  <si>
    <t>037/2018</t>
  </si>
  <si>
    <t>WM Engenharia</t>
  </si>
  <si>
    <t>Manutenção Predial Preventiva e Corretiva</t>
  </si>
  <si>
    <t>019/2018</t>
  </si>
  <si>
    <t>128/2018</t>
  </si>
  <si>
    <t>Filah Soluções</t>
  </si>
  <si>
    <t>037/2017</t>
  </si>
  <si>
    <t xml:space="preserve">Bortoncello Administração e Locação de Imóveis </t>
  </si>
  <si>
    <t>Aluguel Subseção de Barreiras</t>
  </si>
  <si>
    <t>015/2018</t>
  </si>
  <si>
    <t>Edgar Martins de Souza</t>
  </si>
  <si>
    <t>Aluguel Subseção de Irecê</t>
  </si>
  <si>
    <t>003/2018</t>
  </si>
  <si>
    <t>Artur Neto Prado</t>
  </si>
  <si>
    <t>Aluguel Subseção de Guanambi</t>
  </si>
  <si>
    <t>002/2018</t>
  </si>
  <si>
    <t>008/2018</t>
  </si>
  <si>
    <t>Construtora Modular Ltda</t>
  </si>
  <si>
    <t>Banco do Brasil</t>
  </si>
  <si>
    <t>S/N</t>
  </si>
  <si>
    <t xml:space="preserve">Ressarcimento </t>
  </si>
  <si>
    <t>POR CONSUMO</t>
  </si>
  <si>
    <t>057/2017</t>
  </si>
  <si>
    <t>086/2017</t>
  </si>
  <si>
    <t>Regina Ferreira de Almeida</t>
  </si>
  <si>
    <t>Aluguel Subseção de Jequié</t>
  </si>
  <si>
    <t>006/2016</t>
  </si>
  <si>
    <t>064/2016</t>
  </si>
  <si>
    <t>015/2015</t>
  </si>
  <si>
    <t>028/2015</t>
  </si>
  <si>
    <t>Edilene Rizerio Falcao</t>
  </si>
  <si>
    <t>Aluguel Subseção de Feira de Santana</t>
  </si>
  <si>
    <t>020/2015</t>
  </si>
  <si>
    <t>035/2015</t>
  </si>
  <si>
    <t>Maria Jose Meireles Maia</t>
  </si>
  <si>
    <t>TEMPO INDETERMINADO</t>
  </si>
  <si>
    <t>013/2019</t>
  </si>
  <si>
    <t>083/2019</t>
  </si>
  <si>
    <t>010/2019</t>
  </si>
  <si>
    <t>035/2019</t>
  </si>
  <si>
    <t>Central de Eventos</t>
  </si>
  <si>
    <t>019/2019</t>
  </si>
  <si>
    <t>106/2019</t>
  </si>
  <si>
    <t>Suprimentos de informática</t>
  </si>
  <si>
    <t>008/2019</t>
  </si>
  <si>
    <t>090/2019</t>
  </si>
  <si>
    <t xml:space="preserve">ISBET </t>
  </si>
  <si>
    <t>007/2019</t>
  </si>
  <si>
    <t>ALGAR Soluções</t>
  </si>
  <si>
    <t>389/2018</t>
  </si>
  <si>
    <t>022/2019</t>
  </si>
  <si>
    <t>105/2019</t>
  </si>
  <si>
    <t>R LASSI COMERCIO E SERVIÇOS EIRELI</t>
  </si>
  <si>
    <t>175/2019</t>
  </si>
  <si>
    <t>023/2019</t>
  </si>
  <si>
    <t>FBAHIA TRATAMENTOS FITOSSANITARIOS</t>
  </si>
  <si>
    <t>Controle de Pragas</t>
  </si>
  <si>
    <t>038/2019 - SRP 001/2019</t>
  </si>
  <si>
    <t>BRASITUR EVENTOS E TURISMO</t>
  </si>
  <si>
    <t>IGOR ESPINOLA SILVA</t>
  </si>
  <si>
    <t>Evento - Capacitar para ficar Legal em Guanambi, Sr Bonfim e Barreiras</t>
  </si>
  <si>
    <t>DF TURISMO</t>
  </si>
  <si>
    <t>024/2019</t>
  </si>
  <si>
    <t>215/2019</t>
  </si>
  <si>
    <t>Anderson Dias Moreira</t>
  </si>
  <si>
    <t>016/2019</t>
  </si>
  <si>
    <t>176/2019</t>
  </si>
  <si>
    <t>027/2019</t>
  </si>
  <si>
    <t>268/2019</t>
  </si>
  <si>
    <t>DATEN TECNOLOGIA</t>
  </si>
  <si>
    <t>LOTE I  - DESKTOP PADRÃO  - PE COMPUTADORES</t>
  </si>
  <si>
    <t>LOTE II - DESKTOP AVANÇADO - PE COMPUTADORES</t>
  </si>
  <si>
    <t>028/2019</t>
  </si>
  <si>
    <t>WEB TECH TECNOLOGIA LTDA</t>
  </si>
  <si>
    <t>LOTE III - MONITOR PADRÃO - PE COMPUTADORES</t>
  </si>
  <si>
    <t>029/2019</t>
  </si>
  <si>
    <t>ALESSANDRA MILANI</t>
  </si>
  <si>
    <t>LOTE IV - MONITOR AVANÇADO - PE COMPUTADORES</t>
  </si>
  <si>
    <t>030/2019</t>
  </si>
  <si>
    <t>GTI G TECNOLOGIA</t>
  </si>
  <si>
    <t>LOTE V -  NOTEBOOK'S - PE COMPUTADORES</t>
  </si>
  <si>
    <t>LOTE VI - LICENÇAS - PE COMPUTADORES</t>
  </si>
  <si>
    <t>026/2019</t>
  </si>
  <si>
    <t>204/2019</t>
  </si>
  <si>
    <t xml:space="preserve">EDSON RIBEIRO CERQUEIRA </t>
  </si>
  <si>
    <t>014/2019</t>
  </si>
  <si>
    <t>190/2019</t>
  </si>
  <si>
    <t>033/2019</t>
  </si>
  <si>
    <t>376/2019</t>
  </si>
  <si>
    <t>ADRIANA JUNIA GODINHO</t>
  </si>
  <si>
    <t>Fornecimento de fragmentadora de papel</t>
  </si>
  <si>
    <t>Contrato</t>
  </si>
  <si>
    <t>ANA CLAUDIA GOMES BATISTA – ME</t>
  </si>
  <si>
    <t>AS Engenharia Ltda</t>
  </si>
  <si>
    <t>Execução de reparos gerais na subseção de Feira de Santana</t>
  </si>
  <si>
    <t>1º Aditivo</t>
  </si>
  <si>
    <t>STATUS</t>
  </si>
  <si>
    <t>046/2020</t>
  </si>
  <si>
    <t>Manutenção de Telefonia</t>
  </si>
  <si>
    <t>3º Aditivo</t>
  </si>
  <si>
    <t>2º Aditivo</t>
  </si>
  <si>
    <t>CÂMARA DOS DIRIGENTES LOJISTAS DE SALVADOR</t>
  </si>
  <si>
    <t>Carlos Pereira Boa Sorte</t>
  </si>
  <si>
    <t>Fornecimento de Água Mineral para subseção de Guanambi</t>
  </si>
  <si>
    <t>374/2019</t>
  </si>
  <si>
    <t>CGN Construções EIRELI</t>
  </si>
  <si>
    <t>CHIPCIA Informática</t>
  </si>
  <si>
    <t>ATA REGISTRO PREÇOS</t>
  </si>
  <si>
    <t>INTER VILAS VIAGENS E TURISMO</t>
  </si>
  <si>
    <t>ITS TELECOMUNICAÇÕES LTDA</t>
  </si>
  <si>
    <t>412/2019</t>
  </si>
  <si>
    <t>458/2019</t>
  </si>
  <si>
    <t>ARP 002/2019 PE 035/2019</t>
  </si>
  <si>
    <t>JRMCAR LOCADORA DE VEICULOS EIRELI</t>
  </si>
  <si>
    <t>JRV SERVIÇOS  LTDA-ME</t>
  </si>
  <si>
    <t>L A VIAGENS E TURISMO LTDA</t>
  </si>
  <si>
    <t>4º Aditivo</t>
  </si>
  <si>
    <t>006/2020</t>
  </si>
  <si>
    <t>028/2020</t>
  </si>
  <si>
    <t>MATHEUS MELO PITHON</t>
  </si>
  <si>
    <t>042/2019</t>
  </si>
  <si>
    <t>368/2019</t>
  </si>
  <si>
    <t>Podium Distribuidora Eirelli</t>
  </si>
  <si>
    <t>Transporte rodoviário de carga local</t>
  </si>
  <si>
    <t>003/2020</t>
  </si>
  <si>
    <t>457/2019</t>
  </si>
  <si>
    <t>SOLTECH COMERCIO E SERVIÇOS ELETRONICOS</t>
  </si>
  <si>
    <t>OF</t>
  </si>
  <si>
    <t>ARP 001/2019 PE 035/2019</t>
  </si>
  <si>
    <t>TRIUNFO COMERCIAL E SERVICOS EIRELI</t>
  </si>
  <si>
    <t>Fornecimento de 02 Veículos automotores 2019/2020 - Nissan Frontier (Lote I)</t>
  </si>
  <si>
    <t>039/2019</t>
  </si>
  <si>
    <t>289/2019</t>
  </si>
  <si>
    <t>VIRIATO DOMINGUES CRAVO</t>
  </si>
  <si>
    <t>5% sobre o valor arrematado</t>
  </si>
  <si>
    <t>Até conclusão do Leilão</t>
  </si>
  <si>
    <t>047/2019</t>
  </si>
  <si>
    <t>294/2019</t>
  </si>
  <si>
    <t>Fornecimento TV LED SMART 42’ (Lote X)</t>
  </si>
  <si>
    <t>002/2020</t>
  </si>
  <si>
    <t>428/2019</t>
  </si>
  <si>
    <t>OS</t>
  </si>
  <si>
    <t>174/2019</t>
  </si>
  <si>
    <t>GENSA GRÁFICA</t>
  </si>
  <si>
    <t>Impressão Códigos, Livretos e Blocos - LOTE II CARTILHA COMISSÃO ÉTICA</t>
  </si>
  <si>
    <t>JSLC COMÉRCIO DE LIVROS</t>
  </si>
  <si>
    <t>Fornecimento de Livros para a PROGER do Coren-BA</t>
  </si>
  <si>
    <t>ORDEM DE SERVIÇO</t>
  </si>
  <si>
    <t>007/2020</t>
  </si>
  <si>
    <t>029/2020</t>
  </si>
  <si>
    <t>POLLY PARK Estacionamentos Ltda</t>
  </si>
  <si>
    <t>085/2019</t>
  </si>
  <si>
    <t>Fornecimento de 05 veículos automotores SUVs Duster 1.6 - Novo zero Km - 2019  (Lote III)</t>
  </si>
  <si>
    <t>ARP 002/2019 PE 018/2019</t>
  </si>
  <si>
    <t>ARP 003/2019 PE 018/2019</t>
  </si>
  <si>
    <t>ARP 001/2019 PE 018/2019</t>
  </si>
  <si>
    <t>ARP 001/2019 PE 030/2019</t>
  </si>
  <si>
    <t>ORDEM DE FORNECIMENTO</t>
  </si>
  <si>
    <t>Aluguel Subseção de Juazeiro</t>
  </si>
  <si>
    <t>Evento - Capacitar para ficar legal em Alagoinhas</t>
  </si>
  <si>
    <t>Impressão Códigos, Livretos e Blocos - LOTE I CARTILHA CÓDIGO PROCESSO ÉTICO</t>
  </si>
  <si>
    <t>Locação de Módulos de Sistema de gestão Compras e Contratos e Passagens e Diárias</t>
  </si>
  <si>
    <t>Locação de vagas de estacionamento (5 vagas)</t>
  </si>
  <si>
    <t>Link de internet - Barreiras</t>
  </si>
  <si>
    <t>Confecção de Carnês de Cobrança</t>
  </si>
  <si>
    <t>Fornecimento, instalação e ativação de equipamento para registro de ponto, com fornecimento e bobina de papel térmico,
disponibilização de software de tratamento de registro de ponto e manutenção de
equipamento REP</t>
  </si>
  <si>
    <t>Locação de licença de uso de sistema de protocolo e tramitação de documentos</t>
  </si>
  <si>
    <t>Projetos de comunicação integrada - Agência de publicidade</t>
  </si>
  <si>
    <t>Manutenção e Suporte Técnico ao Sistema de gestão contábil, financeira, almoxarifado e patrimônio</t>
  </si>
  <si>
    <t>Recortes jurídicos</t>
  </si>
  <si>
    <t>Intermediação de jovens aprendizes</t>
  </si>
  <si>
    <t>Link de internet dedicado - Subseção de Feira de Santana</t>
  </si>
  <si>
    <t>Locação de rastreamento e monitoramento de veículos via satélite por GPS/GSM/GPRS</t>
  </si>
  <si>
    <t>Suporte de e-mail e hospedagem de domínio</t>
  </si>
  <si>
    <t>Serviço de engenharia para reforma geral (Sede anexa - Casa Branca)</t>
  </si>
  <si>
    <t xml:space="preserve">Fornecimento de passagens aéreas nacionais e internacionais e operacionalização de reservas, emissão, ressarcimento, marcação e remarcação de bilhetes </t>
  </si>
  <si>
    <t>Hospedagem de servidor substituto em Teixeira de Freitas</t>
  </si>
  <si>
    <t>Link de internet dedicado - Sede (Principal)</t>
  </si>
  <si>
    <t>Link de internet dedicado - Sede (Redundante)</t>
  </si>
  <si>
    <t>Tratamento, enriquecimento e obtenção de dados em tempo real, dos profissionais registrados no Coren-BA</t>
  </si>
  <si>
    <t>Manutenção e suporte de sistema de RH</t>
  </si>
  <si>
    <t>Manutenção e suporte de sistema de Gerenciamento de Fila</t>
  </si>
  <si>
    <t xml:space="preserve">Fornecimento de passagens rodoviárias nacionais - (lote 02 – Passagens Rodoviárias ) </t>
  </si>
  <si>
    <t>Fornecimento de aparelhos de ar-condicionado para a Subseção de Vitória da Conquista</t>
  </si>
  <si>
    <t>Fornecimento de aparelhos telefônicos</t>
  </si>
  <si>
    <t>Aluguel Subseção de Teixeira de Freitas</t>
  </si>
  <si>
    <t>Aluguel nova Sede Subseção de Feira de Santana</t>
  </si>
  <si>
    <t>Aluguel nova Sede Subseção de Vitória da Conquista</t>
  </si>
  <si>
    <t>016/2018</t>
  </si>
  <si>
    <t>018/2016</t>
  </si>
  <si>
    <t>014/2017</t>
  </si>
  <si>
    <t>003/2017</t>
  </si>
  <si>
    <t>024/2016</t>
  </si>
  <si>
    <t>074/2017</t>
  </si>
  <si>
    <t>031/2015</t>
  </si>
  <si>
    <t>090/2015</t>
  </si>
  <si>
    <t>070/2015</t>
  </si>
  <si>
    <t>054/2017</t>
  </si>
  <si>
    <t>158/2019</t>
  </si>
  <si>
    <t>080/2017</t>
  </si>
  <si>
    <t>034/2017</t>
  </si>
  <si>
    <t>031/2017</t>
  </si>
  <si>
    <t>030/2017</t>
  </si>
  <si>
    <t>052/2016</t>
  </si>
  <si>
    <t>087/2017</t>
  </si>
  <si>
    <t>056/2015</t>
  </si>
  <si>
    <t>032/2018</t>
  </si>
  <si>
    <t>179/2019</t>
  </si>
  <si>
    <t>385/2018</t>
  </si>
  <si>
    <t>208/2019</t>
  </si>
  <si>
    <t>476/2019</t>
  </si>
  <si>
    <t>307/2019</t>
  </si>
  <si>
    <t>023/2018</t>
  </si>
  <si>
    <t>450/2019</t>
  </si>
  <si>
    <t>046/2019</t>
  </si>
  <si>
    <t>191/2019</t>
  </si>
  <si>
    <t>043/2019</t>
  </si>
  <si>
    <t>005/2020</t>
  </si>
  <si>
    <t>022/2018</t>
  </si>
  <si>
    <t>001/2020</t>
  </si>
  <si>
    <t>045/2019</t>
  </si>
  <si>
    <t>036/2019</t>
  </si>
  <si>
    <t>003/2019</t>
  </si>
  <si>
    <t>040/2019</t>
  </si>
  <si>
    <t>039/2017</t>
  </si>
  <si>
    <t>025/2015</t>
  </si>
  <si>
    <t>012/2019</t>
  </si>
  <si>
    <t>020/2019</t>
  </si>
  <si>
    <t>038/2019</t>
  </si>
  <si>
    <t>024/2017</t>
  </si>
  <si>
    <t>027/2017</t>
  </si>
  <si>
    <t>021/2017</t>
  </si>
  <si>
    <t>030/2016</t>
  </si>
  <si>
    <t>041/2019</t>
  </si>
  <si>
    <t>004/2020</t>
  </si>
  <si>
    <t>007/2017</t>
  </si>
  <si>
    <t>025/2016</t>
  </si>
  <si>
    <t>027/2016</t>
  </si>
  <si>
    <t>002/2016</t>
  </si>
  <si>
    <t>048/2015</t>
  </si>
  <si>
    <t>055/2017</t>
  </si>
  <si>
    <t>José Marcos Lemos Fochi</t>
  </si>
  <si>
    <t>Fornecimento SWITCH CORE - Lote V</t>
  </si>
  <si>
    <t>Fornecimento de SWITCH BORDA - Lote VI</t>
  </si>
  <si>
    <t>Fornecimento de NOBREAK - Lote VII</t>
  </si>
  <si>
    <t>Fornecimento de FERRAMENTA DE BACKUP - Lote VIII</t>
  </si>
  <si>
    <t>Fornecimento de PONTO DE ACESSO WI-FI - Lote IV</t>
  </si>
  <si>
    <t>Fornecimento de Network Attached Storage (NAS) - Lote II</t>
  </si>
  <si>
    <t>Fornecimento de Licença de Uso Microsoft SQL - Tempo Indeterminado  - Lote IX</t>
  </si>
  <si>
    <t>Fornecimento de servidores de rede e Storage - Lote I</t>
  </si>
  <si>
    <t>Recolhimento</t>
  </si>
  <si>
    <t>Rescisão antecipada em 05.07.2020</t>
  </si>
  <si>
    <t>Rescisão antecipada em 03.07.2020</t>
  </si>
  <si>
    <t>VIGÊNCIA</t>
  </si>
  <si>
    <t>VALOR DO CONTRATO</t>
  </si>
  <si>
    <t>ADITIVO DE VALOR (Acréscimo)</t>
  </si>
  <si>
    <t>DADOS DA CONTRATAÇÃO</t>
  </si>
  <si>
    <t>DADOS FINANCEIRO</t>
  </si>
  <si>
    <t>Nº DE MESES</t>
  </si>
  <si>
    <t>FISCAL DO CONTRATO FORMALIZAÇÃO</t>
  </si>
  <si>
    <t>PUBLICAÇÃO NO D.O.U.</t>
  </si>
  <si>
    <t>INFROMAÇÕES ADICIONAIS</t>
  </si>
  <si>
    <t>OUTRAS INFORMAÇÕES</t>
  </si>
  <si>
    <t>DATA FINAL CONTRATO-ADITVO</t>
  </si>
  <si>
    <t>5º Aditivo (sendo 1 de valor e 4 de prazo)</t>
  </si>
  <si>
    <t>4º Aditivo (sendo 1 de valor/prazo e 3 de prazo)</t>
  </si>
  <si>
    <t>5º Aditivo (sendo 1 de objeto e 4 de prazo)</t>
  </si>
  <si>
    <t>Gildelson Silva          (Portaria nº 024/2020)</t>
  </si>
  <si>
    <t>Davi Amorim    (Portaria nº 398/2018)</t>
  </si>
  <si>
    <t xml:space="preserve">Icléa Cassimiro            (Portaria nº 339/2019)  </t>
  </si>
  <si>
    <t>Zenilde Batista          (Portaria nº 707/2019)</t>
  </si>
  <si>
    <t>Davi Amorim           (Portaria nº 500/2018)</t>
  </si>
  <si>
    <t>Davi Amorim          (Portaria nº 996/2019)</t>
  </si>
  <si>
    <t xml:space="preserve">Icléa Cassimiro            (Portaria nº 023/2020)  </t>
  </si>
  <si>
    <t>Gilvânia Oliveira  (Portaria nº 1163/2019)</t>
  </si>
  <si>
    <t>Zenilde Batista          (Portaria nº 613/2018)</t>
  </si>
  <si>
    <t>Aialla Matos        (Portaria nº 1162/2019)</t>
  </si>
  <si>
    <t>Davi Amorim         (Portaria nº 1038/2019)</t>
  </si>
  <si>
    <t>Zenilde Batista   (Portaria nº 1161/2019)</t>
  </si>
  <si>
    <t>Odilon Rocha               (Contrato)</t>
  </si>
  <si>
    <t>Davi Amorim          (Portaria nº 1039/2019)</t>
  </si>
  <si>
    <t>Davi Amorim          (Portaria nº 1042/2019)</t>
  </si>
  <si>
    <t>Davi Amorim          (Portaria nº 1041/2019)</t>
  </si>
  <si>
    <t>Davi Amorim          (Portaria nº 1040/2019)</t>
  </si>
  <si>
    <t>Davi Amorim      (Portaria nº 455/2018)</t>
  </si>
  <si>
    <t>Icléa Cassimiro</t>
  </si>
  <si>
    <t>Icléa Cassimiro   (Portaria nº 454/2018)</t>
  </si>
  <si>
    <t>Icléa Cassimiro   (Portaria nº 022/2020)</t>
  </si>
  <si>
    <t>Icléa Cassimiro   (Portaria nº 025/2020)</t>
  </si>
  <si>
    <t>Davi Amorim          Marcos Félix      (Portaria nº 042/2020)</t>
  </si>
  <si>
    <t>Davi Amorim          Marcos Félix      (Portaria nº 046/2020)</t>
  </si>
  <si>
    <t>Davi Amorim          Marcos Félix      (Portaria nº 043/2020)</t>
  </si>
  <si>
    <t>Marcos Félix          Sophia Sampaio    (Portaria nº 083/2020)</t>
  </si>
  <si>
    <t>Davi Amorim      (Portaria nº 184/2019)</t>
  </si>
  <si>
    <t>Alexandra Nascimento               Davi Amorim             (Portaria nº 359/2018)</t>
  </si>
  <si>
    <t>Davi Amorim     (Portaria nº 455/2018)</t>
  </si>
  <si>
    <t>Aialla Matos      (Portaria nº 183/2019)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</si>
  <si>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</si>
  <si>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</si>
  <si>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</si>
  <si>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</si>
  <si>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</si>
  <si>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Enviado e-mail para o DEADM (demandante da contratação), em 14.05.2020, informando a situação e a necesidade de nova contratação.</t>
  </si>
  <si>
    <t>Enviado e-mail, em 19.03.2020, informando a necessidade de avaliar a solictação de aditivo ou nova licitação.                      Em 24.04.2020, Davi informou que não haverá aditivo. (nova contratação)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</si>
  <si>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</si>
  <si>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Enviado e-mail para Zenilde, em 14.05.2020, informando a situação e a necesidade de nova contratação.                          Em 14.05.2020, Zenilde  informou que não haverá aditivo. (nova contratação)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</si>
  <si>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</si>
  <si>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</si>
  <si>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026/2018</t>
  </si>
  <si>
    <t xml:space="preserve">Enviado e-mail para fiscal do contrato, em 16.06.2020, informando a necessidade de avaliar a solictação de aditivo ou nova licitação.  Em 16.06.2020 Davi informou que não haverá aditivo. </t>
  </si>
  <si>
    <t xml:space="preserve">Enviado e-mail para fiscal do contrato, em 16.06.2020, informando a necessidade de avaliar a solictação de aditivo ou nova licitação. Em 16.06.2020 Davi informou que não haverá aditivo.  </t>
  </si>
  <si>
    <t xml:space="preserve">Enviado e-mail para fiscal do contrato, em 16.06.2020, informando a necessidade de avaliar a solictação de aditivo ou nova licitação.  Em 16.06.2020 Davi informou que não haverá aditivo.  </t>
  </si>
  <si>
    <t xml:space="preserve">Enviado e-mail para fiscal do contrato, em 16.06.2020, informando a necessidade de avaliar a solictação de aditivo ou nova licitação. Em 16.06.2020 Davi informou que não haverá aditivo.    </t>
  </si>
  <si>
    <t>021/18</t>
  </si>
  <si>
    <t>014/18</t>
  </si>
  <si>
    <t>024/18</t>
  </si>
  <si>
    <t>007/17</t>
  </si>
  <si>
    <t>027/18</t>
  </si>
  <si>
    <t>029/2018</t>
  </si>
  <si>
    <t>034/18</t>
  </si>
  <si>
    <t>021/2019</t>
  </si>
  <si>
    <t>188/2019</t>
  </si>
  <si>
    <t>028/18</t>
  </si>
  <si>
    <t>063/17</t>
  </si>
  <si>
    <t>093/17</t>
  </si>
  <si>
    <t>011/19</t>
  </si>
  <si>
    <t>159/19</t>
  </si>
  <si>
    <t>031/17</t>
  </si>
  <si>
    <t>044/17</t>
  </si>
  <si>
    <t>015/19</t>
  </si>
  <si>
    <t>081/19</t>
  </si>
  <si>
    <t>018/19</t>
  </si>
  <si>
    <t>138/19</t>
  </si>
  <si>
    <t>004/19</t>
  </si>
  <si>
    <t>312/18</t>
  </si>
  <si>
    <t>032/19</t>
  </si>
  <si>
    <t>338/19</t>
  </si>
  <si>
    <t>031/19</t>
  </si>
  <si>
    <t>304/19</t>
  </si>
  <si>
    <t>005/18</t>
  </si>
  <si>
    <t>020/18</t>
  </si>
  <si>
    <t>LINK Consultores</t>
  </si>
  <si>
    <t>Serviço de elaboração do Plano Diretor de Tecnologia da Informação (PDTI) do Coren-Ba</t>
  </si>
  <si>
    <t>Semana Enfermagem - Capital</t>
  </si>
  <si>
    <t>PHM Combate incêndio</t>
  </si>
  <si>
    <t>Recarga e instalação de extintores</t>
  </si>
  <si>
    <t>GFORT</t>
  </si>
  <si>
    <t>Manutenção relógio de ponto</t>
  </si>
  <si>
    <t>QUALIGRAF</t>
  </si>
  <si>
    <t>Impressão de material gráfico</t>
  </si>
  <si>
    <t>suprimentos de informática, aparelhos telefônicos, utensílios diversos</t>
  </si>
  <si>
    <t>Seminário Administrativo Coren-BA</t>
  </si>
  <si>
    <t>JP Equipamento EIRELLI</t>
  </si>
  <si>
    <t>Utensílios diversos e eletrodoméstico</t>
  </si>
  <si>
    <t>Robson da Silva</t>
  </si>
  <si>
    <t>Carimbos e chaves</t>
  </si>
  <si>
    <t>Disk Água</t>
  </si>
  <si>
    <t>Fornecimento de Água Mineral para subseção de Itabuna</t>
  </si>
  <si>
    <t>Aerotur</t>
  </si>
  <si>
    <t>Passagens aéreas</t>
  </si>
  <si>
    <t>AME Comércio</t>
  </si>
  <si>
    <t>Material de Expediente</t>
  </si>
  <si>
    <t>UES Papelaria (Alimentos)</t>
  </si>
  <si>
    <t>Fornecimento de Alimentos</t>
  </si>
  <si>
    <t>UES Papelaria (Mat. Limpeza, Utensílios e Descartáveis)</t>
  </si>
  <si>
    <t>Fornecimento de Mat. Limpeza, Utensílios e Descartáveis</t>
  </si>
  <si>
    <t>Farbrindes</t>
  </si>
  <si>
    <t>Confecção de fardamento corporativo</t>
  </si>
  <si>
    <t>Dr. José Lúcio Costa Ramos</t>
  </si>
  <si>
    <t>Ministrar aula na escola EFEPE</t>
  </si>
  <si>
    <t>ESTUDIO
RM ENGENHARIA ARQUITETURA E DECORAÇÃO</t>
  </si>
  <si>
    <t>Projetos arquitetônicos de interiores para implantação da nova Subseção do Coren-BA em Feira de Santana</t>
  </si>
  <si>
    <t xml:space="preserve">MAQSS TREINAMENTOS </t>
  </si>
  <si>
    <t>Saúde e segurança do trabalho</t>
  </si>
  <si>
    <t>Até 10 dias úteis  após apresentação de Nota Fiscal</t>
  </si>
  <si>
    <t>Até 10 dias após emissão de Nota Fiscal</t>
  </si>
  <si>
    <t>Até 10 dias úteis após apresentação de Nota Fiscal</t>
  </si>
  <si>
    <t>Encerrado</t>
  </si>
  <si>
    <t>Davi Amorim      (Portaria nº 045/2019)</t>
  </si>
  <si>
    <t>Em: 08/07/2019                         Edição: 129</t>
  </si>
  <si>
    <t>Em: 10.05.2019                        Edição: 089</t>
  </si>
  <si>
    <t>Cláudio Rocha         (Portaria nº 478/2018)</t>
  </si>
  <si>
    <t>Em: 30/08/2018  Edição: 168</t>
  </si>
  <si>
    <t>Zenilde Batista     (Portaria nº 612/2018)</t>
  </si>
  <si>
    <t>Em: 05/09/2018   Edição: 172</t>
  </si>
  <si>
    <t>Wilmar Marques         (Portaria nº 555/2018</t>
  </si>
  <si>
    <t>Em: 05/10/2018   Edição: 193</t>
  </si>
  <si>
    <t>Davi Amorim             (Portaria nº 606/2018)</t>
  </si>
  <si>
    <t>Em: 06/11/2018  Edição: 213</t>
  </si>
  <si>
    <t>Zenilde Batista (contrato)</t>
  </si>
  <si>
    <t>Em: 22/07/2019                       Edição: 139</t>
  </si>
  <si>
    <t>Cláudio Rocha      (Portaria nº 605/2018)</t>
  </si>
  <si>
    <t>Wilmar Marques (Contrato)</t>
  </si>
  <si>
    <t>Em: 05/10/2018   Edição: 194</t>
  </si>
  <si>
    <t>Cirilo  Soares     (Portaria nº995/2019)</t>
  </si>
  <si>
    <t>Em: 18/07/2019                      Edição: 137</t>
  </si>
  <si>
    <t>Joana Angelica Lima (Contrato)</t>
  </si>
  <si>
    <t>Em 09/08/2019     Edição: 153</t>
  </si>
  <si>
    <t>Wilmar Marques  (Portaria nº 991/2019)</t>
  </si>
  <si>
    <t>Em: 19/07/2019                         Edição:138</t>
  </si>
  <si>
    <t>Wilmar Marques  (Portaria nº 992/2019)</t>
  </si>
  <si>
    <t>Em: 22/07/2019                         Edição: 139</t>
  </si>
  <si>
    <t>Wilmar Marques  (Portaria nº 993/2019)</t>
  </si>
  <si>
    <t>Zenilde Batista          (Portaria nº 135/2019)</t>
  </si>
  <si>
    <t>Em: 11/01/2019   Edição: 09</t>
  </si>
  <si>
    <t>Adirah Queiroz      (Portaria nº 1.165/2019</t>
  </si>
  <si>
    <t>Em: 24/10/2019  Edição: 207</t>
  </si>
  <si>
    <t xml:space="preserve">Icléa Cassimiro            (Portaria nº 1043/2019)  </t>
  </si>
  <si>
    <t>EM: 04/10/2019         Edição: 193</t>
  </si>
  <si>
    <t>Zenilde Batista          (Portaria nº 187/2019)</t>
  </si>
  <si>
    <t>Em: 06/06/2019  Edição: 108</t>
  </si>
  <si>
    <t xml:space="preserve">Adirah Queiroz      </t>
  </si>
  <si>
    <t>056/17</t>
  </si>
  <si>
    <t>084/17</t>
  </si>
  <si>
    <t>Link dados - Guanambi</t>
  </si>
  <si>
    <t>Boleto Bancário</t>
  </si>
  <si>
    <t>Em: 04/10/2019  Edição: 193</t>
  </si>
  <si>
    <t>Rescisão antecipada  em  30/04/2020 - Publicado no D.O.U. em  07/05/2020, Edição 86</t>
  </si>
  <si>
    <t>Em: 10/06/2019    Edição: 110</t>
  </si>
  <si>
    <t>Em: 15/04/2020    Edição: 72</t>
  </si>
  <si>
    <t>Em: 13/05/2020    Edição: 90</t>
  </si>
  <si>
    <t>Em: 04/05/2020    Edição: 83</t>
  </si>
  <si>
    <t>-</t>
  </si>
  <si>
    <t>Em: 04/09/2019   Edição: 171</t>
  </si>
  <si>
    <t>Em: 15/01/2020                        Edição: 010</t>
  </si>
  <si>
    <t>Em: 20/12/2019  Edição: 246</t>
  </si>
  <si>
    <t>Em: 12/12/2019    Edição: 240</t>
  </si>
  <si>
    <t>Em: 04/11/2019  Edição: 213</t>
  </si>
  <si>
    <t>Em: 25/09/2019          Edição: 186</t>
  </si>
  <si>
    <t>Em: 19/09/2019    Edição: 182</t>
  </si>
  <si>
    <t>Em:  04/10/2019                     Edição: 193</t>
  </si>
  <si>
    <t>Em: 29/08/2019   Edição: 137</t>
  </si>
  <si>
    <t>Em: 22/08/2019  Edição: 162</t>
  </si>
  <si>
    <t>Em: 23/07/2019                         Edição: 140</t>
  </si>
  <si>
    <t>Em: 05/07/2019    Edição: 128</t>
  </si>
  <si>
    <t>Em: 16/03/2020                        Edição: 051</t>
  </si>
  <si>
    <t>Em: 20/12/2019                        Edição: 246</t>
  </si>
  <si>
    <t>414/2019        SRP 001/2019</t>
  </si>
  <si>
    <t>MOVMOBILE INDÚSTRIA E COMÉRCIO DE
MÓVEIS LTDA</t>
  </si>
  <si>
    <t>Cadeira secretária giratória com
braços reguláveis na cor azul,
impermeável.</t>
  </si>
  <si>
    <t>Em:  20/03/2020                     Edição: 055</t>
  </si>
  <si>
    <t>Rescisão antecipada  em  02/01/2020 - Publicado no D.O.U. em  16/03/2020, Edição 51</t>
  </si>
  <si>
    <t>Rescisão antecipada  em  18/02/2020 - Publicado no D.O.U. em  16/03/2020, Edição 51</t>
  </si>
  <si>
    <t>Aluguel Subseção de Paulo Afonso</t>
  </si>
  <si>
    <t>Aluguel Subseção de Alagoinhas</t>
  </si>
  <si>
    <t>VALDECI ESTRELA CARNEIRO</t>
  </si>
  <si>
    <t>041/2017</t>
  </si>
  <si>
    <t>073/2017</t>
  </si>
  <si>
    <t>00120/19</t>
  </si>
  <si>
    <t>321/2018</t>
  </si>
  <si>
    <t>Em: 22/08/2019                         Edição: 162</t>
  </si>
  <si>
    <t>Em: 20/03/2020    Edição: 055</t>
  </si>
  <si>
    <t>Em: 22/06/2020    Edição: 117</t>
  </si>
  <si>
    <t>Encaminhado e-mail para o Fiscal do Contrato</t>
  </si>
  <si>
    <t>Indicativo de encerramento</t>
  </si>
  <si>
    <t>Enviado e-mail para Aialla, em 14.05.2020, informando a necessidade de avaliar a solictação de aditivo ou nova licitação. Em 20.05.2020 o DEADM solicitou abertura de processo para nova licitação</t>
  </si>
  <si>
    <t>FAMAHA - COMÉRCIO DE
MATERIAL DE INFORMÁTICA LTDA</t>
  </si>
  <si>
    <t>Fornecimento de
suprimentos de informática</t>
  </si>
  <si>
    <t>034/2019</t>
  </si>
  <si>
    <t>355/2019</t>
  </si>
  <si>
    <t>Em: 04/12/2019   Edição: 234</t>
  </si>
  <si>
    <t>PRONTO EVENTOS TECNOLOGIA E INTEGRAÇÃO EIRELI</t>
  </si>
  <si>
    <t>Em: 10/05/2019  Edição: 089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</si>
  <si>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</si>
  <si>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Prestação de
serviços de apoio logístico em eventos, compreendendo o planejamento, a organização, a
promoção e a execução dos eventos - Semana da Enfermagem - Capital (Lote I - Local: Salvador )</t>
  </si>
  <si>
    <t>009/2019</t>
  </si>
  <si>
    <t>CENTRAL DE EVENTOS HOTEIS E TURISMO DA BAHIA LTDA-EPP</t>
  </si>
  <si>
    <t>Em: 22/07/2019  Edição: 139</t>
  </si>
  <si>
    <t>Prestação de
serviços de apoio logístico em eventos, compreendendo a disponibilização de auditório, estrutura de alimentação, ornamentação, estacionamento e área para stande promocional - EBATE</t>
  </si>
  <si>
    <t>037/2019</t>
  </si>
  <si>
    <t>Acompanhamento e fiscalização dos reparos gerais na sede anexa (rua General Labatut, n.05),  Subseção de Feira de Santana e Vitória da Conquista</t>
  </si>
  <si>
    <t>PUBLICAÇÃO NO D.O.U.  - ATUALIZADA</t>
  </si>
  <si>
    <t>Evento - Capacitar para ficar Legal em Feira de Santana e Eunápolis</t>
  </si>
  <si>
    <t>Icléa Cassimiro, Marcos Félix e Joana Angélica              (Portaria nº 1341/2019)</t>
  </si>
  <si>
    <t>Juliana Souza</t>
  </si>
  <si>
    <t>Saulo Novaes</t>
  </si>
  <si>
    <t>010/2020</t>
  </si>
  <si>
    <t>011/2020</t>
  </si>
  <si>
    <t>012/2020</t>
  </si>
  <si>
    <t>LOTE I - ARP - PE 010/2020</t>
  </si>
  <si>
    <t>076/2020</t>
  </si>
  <si>
    <t>PORTO SEGURO COMPANHIA DE SEGUROS GERAIS</t>
  </si>
  <si>
    <t>INFOTV COMUNICAÇÕES  LTDA</t>
  </si>
  <si>
    <t>008/2020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</si>
  <si>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</si>
  <si>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</si>
  <si>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Em 08.06.2020 iniciada tramitação de nova contratação.</t>
  </si>
  <si>
    <t>Davi Amorim         (Portaria nº 267/2020)</t>
  </si>
  <si>
    <t xml:space="preserve">Wilmar Marques           (Portaria nº 269/2020)  </t>
  </si>
  <si>
    <t>Lúcia Farias</t>
  </si>
  <si>
    <t xml:space="preserve">Icléa Cassimiro            </t>
  </si>
  <si>
    <t>CPL compartilhou informação de que os eventos já foram realizados e não há indicativo de prorrogação do contrato</t>
  </si>
  <si>
    <t>Solicitar informações à CPL</t>
  </si>
  <si>
    <t>WEBFOCO TELECOMUNICAÇÕES LTDA - EPP</t>
  </si>
  <si>
    <t>014/2020</t>
  </si>
  <si>
    <t>069/2020</t>
  </si>
  <si>
    <t>Link dedicado para a Sede Anexa, subseções de Vitória da Conquista, Barreiras, Itabuna, Juazeiro e Teixeira de Freitas</t>
  </si>
  <si>
    <t>015/2020</t>
  </si>
  <si>
    <t>LOTE I - ARP -  PE 011/2020</t>
  </si>
  <si>
    <t>FSF TECNOLOGIA S.A</t>
  </si>
  <si>
    <t>016/2020</t>
  </si>
  <si>
    <t>LOTE I e II - ARP -  PE 018/2020</t>
  </si>
  <si>
    <t>ENTEL COMÉRCIO E SERVIÇOS LTDA</t>
  </si>
  <si>
    <t>013/2020</t>
  </si>
  <si>
    <t>VAL PNEUS COMERCIO PNEUMATICOS
EIRELI</t>
  </si>
  <si>
    <t>LOTE I e II - ARP - PE 015/2020</t>
  </si>
  <si>
    <t>083/2020</t>
  </si>
  <si>
    <t xml:space="preserve">Emissor de Senhas -
Marca Própria - Qtde 09
</t>
  </si>
  <si>
    <t xml:space="preserve">Terminal de avaliação de
atendimento - Marca Própria -
Modelo Opiniometro - Qtde 30
</t>
  </si>
  <si>
    <t>Implantação da Solução - Qtde 08</t>
  </si>
  <si>
    <t>FILAH SOLUÇÕES INTEGRADAS PARA GESTÃO DE ATENDIMENTO LTDA - EPP</t>
  </si>
  <si>
    <t xml:space="preserve">Software de Gestão
do Atendimento -
Marca Própria (Licença
Permanente) Qtde 08
</t>
  </si>
  <si>
    <t>Software de Mural
Digital (Licença
Permanente) Qtde 12</t>
  </si>
  <si>
    <t>Set Top Box - Qtde 12</t>
  </si>
  <si>
    <t>Implantação da
Solução - Qtde 12</t>
  </si>
  <si>
    <t>TJC IMPORTADORA LTDA - ME</t>
  </si>
  <si>
    <t xml:space="preserve">Smart TV AOC 32' AOC 32S5295 LED 2USB 3 HDMI WIFI - Qtde 13
</t>
  </si>
  <si>
    <t>Smart TV AOC 43' AOC 43S5295 LED FUL HD 2USB 3 HDMI WIFI - Qtde 06</t>
  </si>
  <si>
    <t>Suporte Técnico remoto - Qtde 12</t>
  </si>
  <si>
    <t>LOTE 1 - ITEM 1 A 21 - ARP 01/2020 - PE 03/2019</t>
  </si>
  <si>
    <t>ARP 001/2019              PE 28/219</t>
  </si>
  <si>
    <t>Em: 02/04/2020    Edição: 064</t>
  </si>
  <si>
    <t>Em: 23/12/2019    Edição: 247</t>
  </si>
  <si>
    <t>Em: 22/08/2019    Edição: 162</t>
  </si>
  <si>
    <t>Sophia Sampaio</t>
  </si>
  <si>
    <t>LOTE I - ITEM 3 - ARP 01 - PE 038/2019</t>
  </si>
  <si>
    <t>LOTE II - ITEM 1 - ARP 02 - PE 038/2019</t>
  </si>
  <si>
    <t>LOTE II - ITEM 2 - ARP 02 - PE 038/2019</t>
  </si>
  <si>
    <t>LOTE II - ITEM 3 - ARP 02 - PE 038/2019</t>
  </si>
  <si>
    <t>LOTE II - ITEM 4 - ARP 02 - PE 038/2019</t>
  </si>
  <si>
    <t>LOTE III - ITEM 1 - ARP 03 - PE 038/2019</t>
  </si>
  <si>
    <t>LOTE III - ITEM 2 - ARP 03 - PE 038/2019</t>
  </si>
  <si>
    <t>LOTE I - ITEM 1 - ARP 01 - PE 038/2019</t>
  </si>
  <si>
    <t>LOTE I - ITEM 2 - ARP 01 - PE 038/2019</t>
  </si>
  <si>
    <t>085/2017</t>
  </si>
  <si>
    <t>059/2017</t>
  </si>
  <si>
    <t>Comercial de Combustível e Transportadoras OÄSIS Ltda</t>
  </si>
  <si>
    <t>413/2019</t>
  </si>
  <si>
    <t xml:space="preserve">Em: 10/07/2020    Edição: 131             RETIFICAÇÃO               Em: 13/07/2020    Edição: 132 </t>
  </si>
  <si>
    <t>Aditivo em Tramitação</t>
  </si>
  <si>
    <t xml:space="preserve">Indicativo de nova licitação </t>
  </si>
  <si>
    <t>Contrato que atingiu o  limite de 60 meses de contratação</t>
  </si>
  <si>
    <t>Pendente informações complementares</t>
  </si>
  <si>
    <t>017/2020</t>
  </si>
  <si>
    <t>091/2020</t>
  </si>
  <si>
    <t>Locação de Sala Comercial para sediar a subseção de Juazeiro</t>
  </si>
  <si>
    <t xml:space="preserve">Enviado e-mail para o fiscal do contrato, em 05.10.2020, informando a necessidade de avaliar a solictação de aditivo ou nova licitação. 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</si>
  <si>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</si>
  <si>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Fornecimento, instalação e locação de câmeras, alarmes, sensores e serviço de monitoramento</t>
  </si>
  <si>
    <t xml:space="preserve">Enviado e-mail para o fiscal do contrato, em 15.09.2020, informando a necessidade de avaliar a solictação de aditivo ou nova licitação. </t>
  </si>
  <si>
    <t>Enviado e-mail para o fiscal do contrato, em 17.09.2020, informando a necessidade de avaliar a solictação de aditivo ou nova licitação. No mesmo dia Icléa infomou que não haverá aditivo, pois fez nova licitação.</t>
  </si>
  <si>
    <t xml:space="preserve">Terceirização de telefonia, recepção e limpeza </t>
  </si>
  <si>
    <t>6º Aditivo</t>
  </si>
  <si>
    <t>Em: 28/08/2020    Edição: 166</t>
  </si>
  <si>
    <t>Em: 21/07/2020  Edição: 138</t>
  </si>
  <si>
    <t>Em: 14/09/2020    Edição: 176</t>
  </si>
  <si>
    <t>456/2019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</si>
  <si>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</si>
  <si>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</si>
  <si>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</si>
  <si>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075/2020</t>
  </si>
  <si>
    <t>Prazo estipulada para fatura do cartão</t>
  </si>
  <si>
    <t>019/2020</t>
  </si>
  <si>
    <t>039/2020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</si>
  <si>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</si>
  <si>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</si>
  <si>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Em: 24/08/2020    Edição: 164</t>
  </si>
  <si>
    <t>018/2020</t>
  </si>
  <si>
    <t>112/2020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</si>
  <si>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</si>
  <si>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</si>
  <si>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r>
      <t xml:space="preserve">Celly Miranda            (Portaria nº 344/2020) </t>
    </r>
    <r>
      <rPr>
        <strike/>
        <sz val="11"/>
        <color theme="1"/>
        <rFont val="Calibri"/>
        <family val="2"/>
        <scheme val="minor"/>
      </rPr>
      <t xml:space="preserve">(Portaria nº 258/2020)  </t>
    </r>
  </si>
  <si>
    <t>092/2020</t>
  </si>
  <si>
    <t>ARP 001/2020 PE 020/2020</t>
  </si>
  <si>
    <t>TOTEM ALCOOL GEL</t>
  </si>
  <si>
    <t>111/2020</t>
  </si>
  <si>
    <t>ARP 001/2020 DISPENSA 014/2020</t>
  </si>
  <si>
    <t>LABCHECAP</t>
  </si>
  <si>
    <t>Serviço de realização de exames COVID-19 - (Salvador e Feira de Santana) - RT-PCR</t>
  </si>
  <si>
    <t>Zenilde Batista</t>
  </si>
  <si>
    <t>Em: 12/08/2020    Edição: 154</t>
  </si>
  <si>
    <t>Serviço de realização de exames COVID-19 - (Salvador e Feira de Santana) - SOROLOGIA</t>
  </si>
  <si>
    <t>041/2020</t>
  </si>
  <si>
    <t>ARP001/2020 PE002/2020</t>
  </si>
  <si>
    <t>VAL PNEUS COMERCIO PNEUMATICOS EIRELI</t>
  </si>
  <si>
    <t>Fornecimento de Eletrodomésticos</t>
  </si>
  <si>
    <t>124/2020</t>
  </si>
  <si>
    <t>ARP 001/2020    DISP 021/2020</t>
  </si>
  <si>
    <t>LIMA &amp; BONFIM LTDA</t>
  </si>
  <si>
    <t>Serviço de realização de exames COVID-19 - (Vitória da Conquista) - RT-PCR                                              Serviço de realização de exames COVID-19 - (Vitória da Conquista) - SOROLOGIA</t>
  </si>
  <si>
    <t>052/2020</t>
  </si>
  <si>
    <t>ARP 001/2020     PE 005/2020</t>
  </si>
  <si>
    <t>COFS Comércio Varejista e Atacadista</t>
  </si>
  <si>
    <t>Material de Expediente ( Lotes I, II, IV, V, VI e VII)</t>
  </si>
  <si>
    <t>Pendente informações - Dados com  a CPL</t>
  </si>
  <si>
    <t>Rescisão antecipada de contrato em 28/09/2020</t>
  </si>
  <si>
    <t>Em: 06/10/2020                        Edição: 192</t>
  </si>
  <si>
    <t>054/2020</t>
  </si>
  <si>
    <t>ARP 001/2020 PE 004/2020</t>
  </si>
  <si>
    <t>ANTONIO CARLOS SABACK - EPP</t>
  </si>
  <si>
    <t>RT COMERCIO</t>
  </si>
  <si>
    <t>Material de Limpeza ( Lotes I, III, IV, V, VI, VII, VII, IX e X)</t>
  </si>
  <si>
    <t>Material de Limpeza ( Lotes II)</t>
  </si>
  <si>
    <t>VALOR TOTAL DA ARP</t>
  </si>
  <si>
    <t>DATA INÍCIO ARP</t>
  </si>
  <si>
    <t>DATA FINAL ARP</t>
  </si>
  <si>
    <t>WILMAR MARQUES</t>
  </si>
  <si>
    <t>ARP 002/2020 PE 005/2020</t>
  </si>
  <si>
    <t>HUMAITA COMERCIO</t>
  </si>
  <si>
    <t>Material de Limpeza ( Lotes  III)</t>
  </si>
  <si>
    <t>EM:17/08/2020 Edição: 157</t>
  </si>
  <si>
    <t>Em: 17/07/2020    Edição: 136</t>
  </si>
  <si>
    <t>Em: 17/09/2020    Edição: 179</t>
  </si>
  <si>
    <t>023/2020</t>
  </si>
  <si>
    <t>059/2020</t>
  </si>
  <si>
    <t>TECNETWORKING SERVIÇOS E SOLUÇÕES EM TI LTDA</t>
  </si>
  <si>
    <t>Fornecimento de licença Governamental por 12 meses (01 ano) do Adobe Creative Cloud for Teams</t>
  </si>
  <si>
    <t>024/2020</t>
  </si>
  <si>
    <t>104/2020</t>
  </si>
  <si>
    <t>Serviço de Manutenção Predial</t>
  </si>
  <si>
    <t>ATUALIZADO EM 19/10/2020</t>
  </si>
  <si>
    <t>025/2020</t>
  </si>
  <si>
    <t>102/2020</t>
  </si>
  <si>
    <t>ANIMASERV CONSULTORIA</t>
  </si>
  <si>
    <t>Serviço de Agente de Integração de Estagiários</t>
  </si>
  <si>
    <t>4 Aditivo (sendo 2 de valor e  alterações no regime de execução, 1 alterações no regime de execução e 1 de prazo)</t>
  </si>
  <si>
    <t>Em: 05/11/2020    Edição: 211</t>
  </si>
  <si>
    <t>Em: 06/10/2020  Edição: 192</t>
  </si>
  <si>
    <t>026/2020</t>
  </si>
  <si>
    <t>136/2020</t>
  </si>
  <si>
    <t>Serviço Telefônico Fixo Comutativo (STFC) para as subseções do Coren-Ba (Barreiras, Feira de Santana, Itabuna, Juazeiro, Teixeira de Freitas e Vitória da Conquista)</t>
  </si>
  <si>
    <t>1º Aditivo (de valor)</t>
  </si>
  <si>
    <t>021/2020</t>
  </si>
  <si>
    <t>089/2020</t>
  </si>
  <si>
    <t>Hospedagem de domínio</t>
  </si>
  <si>
    <t>EM: 05/11/2020         Edição: 211</t>
  </si>
  <si>
    <t xml:space="preserve">Acordo de Cooperação Técnica  para utilização de sistema eletrônico de licitações </t>
  </si>
  <si>
    <t>Contrato encerrado em 21/10/2020</t>
  </si>
  <si>
    <t>Contrato será encerrado no término de seu prazo.</t>
  </si>
  <si>
    <t>Em: 19/11/2020    Edição: 221</t>
  </si>
  <si>
    <t>MADUREIRA ENGENHARIA E CONSULTORIA EIRELI</t>
  </si>
  <si>
    <t>027/2020</t>
  </si>
  <si>
    <t>022/2020</t>
  </si>
  <si>
    <t xml:space="preserve">1º Aditivo </t>
  </si>
  <si>
    <t>Enviado e-mail para o fiscal do contrato, em 05.10.2020, informando a necessidade de avaliar a solictação de aditivo ou nova licitação. Em 15.10.2020 Davi informou que o contrato não será aditivado.</t>
  </si>
  <si>
    <t>Enviado e-mail para o fiscal do contrato, em 05.10.2020, informando a necessidade de avaliar a solictação de aditivo ou nova licitação. Davi informou que o contrato não será aditivado.</t>
  </si>
  <si>
    <t>093/2020</t>
  </si>
  <si>
    <t>084/2020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</si>
  <si>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</si>
  <si>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</si>
  <si>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>Lilian Bastos                    Cristine Oliveira          (Portaria nº 617/2020)</t>
  </si>
  <si>
    <t xml:space="preserve"> </t>
  </si>
  <si>
    <t>ATUALIZADO EM</t>
  </si>
  <si>
    <t>PE 019/2016</t>
  </si>
  <si>
    <t>5º Aditivo (sendo 1 de valor/prazo e 4 de prazo)</t>
  </si>
  <si>
    <t>PE 019/2015</t>
  </si>
  <si>
    <t>PREGÃO -ATA REGISTRO PREÇOS - DISPENSA - INEXIGIBILIDADE</t>
  </si>
  <si>
    <t>PE</t>
  </si>
  <si>
    <t>PE 030/2018</t>
  </si>
  <si>
    <t>PE 008/2018</t>
  </si>
  <si>
    <t>Contrato encerrado por impossibilidade de aquisição do bem</t>
  </si>
  <si>
    <t>PE 025/2015</t>
  </si>
  <si>
    <t>PE 021/2018</t>
  </si>
  <si>
    <t>PE 037/2019</t>
  </si>
  <si>
    <t>PE 033/2018</t>
  </si>
  <si>
    <t>INEX 012/2019</t>
  </si>
  <si>
    <t xml:space="preserve"> PE 036/2019      ARP 002/2020</t>
  </si>
  <si>
    <t>PE 031/2018</t>
  </si>
  <si>
    <t>PE 015/2018</t>
  </si>
  <si>
    <t>Em: 11/12/2020                       Edição: 237</t>
  </si>
  <si>
    <t>CONV 01/2019</t>
  </si>
  <si>
    <t>PE 021/2020</t>
  </si>
  <si>
    <t>PE 031/2019</t>
  </si>
  <si>
    <t>INEX 010/2019</t>
  </si>
  <si>
    <t>PE 033/2019</t>
  </si>
  <si>
    <t>DISP 026/2017</t>
  </si>
  <si>
    <t>PE 023/2016</t>
  </si>
  <si>
    <t>INEX 001/2016</t>
  </si>
  <si>
    <t>PE 025/2019</t>
  </si>
  <si>
    <t>PE 032/2019</t>
  </si>
  <si>
    <t>INEX 01/2020</t>
  </si>
  <si>
    <t>PE 005/2017</t>
  </si>
  <si>
    <t>DISP 015/2017</t>
  </si>
  <si>
    <t>DISP 005/2018</t>
  </si>
  <si>
    <t xml:space="preserve">PE 038/2019                 LOTE I - ITEM 5 - ARP </t>
  </si>
  <si>
    <t>PE 007/2018</t>
  </si>
  <si>
    <t>DISP 035/2016</t>
  </si>
  <si>
    <t xml:space="preserve">PE 010/2020             LOTE II - ARP  </t>
  </si>
  <si>
    <t>PE 006/2016</t>
  </si>
  <si>
    <t xml:space="preserve">PE 019/2020                LOTE VII, VIII, IX, X E XI - ARP </t>
  </si>
  <si>
    <t xml:space="preserve">PE 011/2020               LOTE II, III, IV, V, VI e VII - ARP </t>
  </si>
  <si>
    <t>DISP 032/2017</t>
  </si>
  <si>
    <t>CONC 001/2018</t>
  </si>
  <si>
    <t>PE 022/2020</t>
  </si>
  <si>
    <t>PE 032/2020</t>
  </si>
  <si>
    <t>---</t>
  </si>
  <si>
    <t xml:space="preserve">PE 038/2019                 LOTE II - ITEM 4 - ARP </t>
  </si>
  <si>
    <t>PE 028/2020</t>
  </si>
  <si>
    <t>PE 030/2020</t>
  </si>
  <si>
    <t>INEX 019/2017</t>
  </si>
  <si>
    <t>PE 034/2020</t>
  </si>
  <si>
    <t>DISP 022/2020</t>
  </si>
  <si>
    <t>PE 014/2019</t>
  </si>
  <si>
    <t>PE 024/2019</t>
  </si>
  <si>
    <t>PE 049/2017</t>
  </si>
  <si>
    <t>DISP 005/2020</t>
  </si>
  <si>
    <t>DISP 005/2019</t>
  </si>
  <si>
    <t>CHAM 001/2019</t>
  </si>
  <si>
    <t>DISP 019/2020</t>
  </si>
  <si>
    <t>INEX 006/2017</t>
  </si>
  <si>
    <t>DISP 016/2017</t>
  </si>
  <si>
    <t>Locação de imóvel - Subseção de Vitória da Conquista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</si>
  <si>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</si>
  <si>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</si>
  <si>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Em: 29/12/2020    Edição: 248</t>
  </si>
  <si>
    <t>DADOS DOS REGISTROS DE PREÇO</t>
  </si>
  <si>
    <t>Elisangêla Santana</t>
  </si>
  <si>
    <t>DADOS DOS REGISTROS DE PREÇOS</t>
  </si>
  <si>
    <t>GRÁFICA DO PRETO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</si>
  <si>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</si>
  <si>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</si>
  <si>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>No 3º aditivo o valor do contrato foi rajustado, conforme previsto em contrato.</t>
  </si>
  <si>
    <t xml:space="preserve">Enviado e-mail para o fiscal do contrato, em 03.02.2021, informando a necessidade de avaliar a solictação de aditivo ou nova licitação. </t>
  </si>
  <si>
    <t>Em: 02/02/2021    Edição: 022</t>
  </si>
  <si>
    <t>006/2017</t>
  </si>
  <si>
    <t>Aluguel de imóvel - Subseção de Itabuna</t>
  </si>
  <si>
    <t>Seguro de 05 veículos oficiais (1 Frontier, 3 Ford Ka e 1 Ranger)</t>
  </si>
  <si>
    <t>Helder Souto              Marlyane de Carvalho               (Portaria nº 78/2021)</t>
  </si>
  <si>
    <t xml:space="preserve">Wilmar Marques  Vanderson Matos (Portaria nº 87/2021)  </t>
  </si>
  <si>
    <t xml:space="preserve"> Aialla Matos             Matheus da Silva                  (Portaria nº 130/2021)</t>
  </si>
  <si>
    <t>Prestação de Serviços relativos à emissão e administração de cartão de pagamento para utilização pelo CONSELHO REGIONAL DE ENFERMAGEM DA BAHIA, em saques e como meio de pagamento nas suas aquisições de bens e serviços.</t>
  </si>
  <si>
    <t>Davi Amorim e               Marcos Félix                 (Portaria nº 169/2021)</t>
  </si>
  <si>
    <t>Davi Amorim e                Marcos Félix                         (Portaria nº 170/2021)</t>
  </si>
  <si>
    <r>
      <t xml:space="preserve">Em 22.02.2021 a Unidade de Transporte solicitou através do OF. Nº 21/2021 posicionamento do DEADM sobre nova contratação ou uso do cartão corporativo.               </t>
    </r>
    <r>
      <rPr>
        <b/>
        <sz val="11"/>
        <color rgb="FFFF0000"/>
        <rFont val="Calibri"/>
        <family val="2"/>
        <scheme val="minor"/>
      </rPr>
      <t>NOVO PROCESSO DE CONTRATAÇÃO EM TRAMITAÇÃO - PA Nº 55/2021</t>
    </r>
  </si>
  <si>
    <t>CORREIOS</t>
  </si>
  <si>
    <t>Postagem</t>
  </si>
  <si>
    <t>Dia 05 de cada mês</t>
  </si>
  <si>
    <t>WM SERVICOS TECNICOS E COMISSIONAMENTO EIRELI</t>
  </si>
  <si>
    <t>Em: 09/04/2021    Edição: 66</t>
  </si>
  <si>
    <t>NOVO PROCESSO DE CONTRATAÇÃO EM TRAMITAÇÃO - PA Nº 55/2021</t>
  </si>
  <si>
    <t xml:space="preserve">Aialla Matos, Fábio de Andrade e Alexandra Nascimento                      (Portaria nº 357/2021)  </t>
  </si>
  <si>
    <t>Aialla Matos   e                   Matheus da Silva     (Portaria nº 160/2021)</t>
  </si>
  <si>
    <t>Matheus Neves,                 Natália Cruz,                   Janderson Santos e                    Vanderson Matos                              (Portaria nº 178/2021)</t>
  </si>
  <si>
    <t xml:space="preserve">Joana Lima e                     Vlamir Filho                      (Portaria nº 164/2021) </t>
  </si>
  <si>
    <t>Aialla Matos   e                   Matheus da Silva        (Portaria nº 159/2021)</t>
  </si>
  <si>
    <t>Aialla Matos   e                 Matheus da Silva                (Portaria nº 129/2021)</t>
  </si>
  <si>
    <t>Gabriel Daltro e                   Marcos Félix                           (Portaria nº 166/2021)</t>
  </si>
  <si>
    <r>
      <t xml:space="preserve">6º Aditvo com vigência de 04 (quatro) meses - valor proporcional após repactuação - R$ 10.632,00                 </t>
    </r>
    <r>
      <rPr>
        <b/>
        <sz val="11"/>
        <color rgb="FF0070C0"/>
        <rFont val="Calibri"/>
        <family val="2"/>
        <scheme val="minor"/>
      </rPr>
      <t xml:space="preserve">Necessidade de nova licitação informada por e-mail, em 11.01.2021, aos assessores da nova gestão.                                 </t>
    </r>
    <r>
      <rPr>
        <b/>
        <sz val="11"/>
        <color rgb="FF00B050"/>
        <rFont val="Calibri"/>
        <family val="2"/>
        <scheme val="minor"/>
      </rPr>
      <t xml:space="preserve">Necessidade de nova licitação informada por e-mail, em 01.02.2021, para Helder Souto e Monique Martins.                        </t>
    </r>
    <r>
      <rPr>
        <b/>
        <sz val="11"/>
        <color theme="5" tint="-0.249977111117893"/>
        <rFont val="Calibri"/>
        <family val="2"/>
        <scheme val="minor"/>
      </rPr>
      <t xml:space="preserve">Informação reiterada em 15.02.2021                                      </t>
    </r>
    <r>
      <rPr>
        <b/>
        <sz val="11"/>
        <color rgb="FF7030A0"/>
        <rFont val="Calibri"/>
        <family val="2"/>
        <scheme val="minor"/>
      </rPr>
      <t>Nova reiteração em 05.03.2021</t>
    </r>
  </si>
  <si>
    <r>
      <t xml:space="preserve">6º Aditvo com vigência de 06 (seis) meses - valor proporcional - R$ 57.988,44                     </t>
    </r>
    <r>
      <rPr>
        <sz val="11"/>
        <color rgb="FF00B050"/>
        <rFont val="Calibri"/>
        <family val="2"/>
        <scheme val="minor"/>
      </rPr>
      <t xml:space="preserve">Solicitado a inclusão na pauta dos trabalhos de Transição de Gestão dos trabalhos de transição a situação do contrato e a necessidade de nova licitação.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Situação reiterada por e-mail, em 11.02.2021, ao DEADM, Gabinete e Assessores.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7030A0"/>
        <rFont val="Calibri"/>
        <family val="2"/>
        <scheme val="minor"/>
      </rPr>
      <t xml:space="preserve">Compartilhado, em 23.02.2021, material para comissão de planejamento (Portaria nº 195/2021)      </t>
    </r>
    <r>
      <rPr>
        <sz val="11"/>
        <color theme="1"/>
        <rFont val="Calibri"/>
        <family val="2"/>
        <scheme val="minor"/>
      </rPr>
      <t xml:space="preserve">       </t>
    </r>
  </si>
  <si>
    <r>
      <t xml:space="preserve">Enviado e-mail para o Gestor e fiscal do contrato em 18.05.2021,reiterando a informação de encerramento do contrato e solicitando informações                                </t>
    </r>
    <r>
      <rPr>
        <b/>
        <sz val="11"/>
        <color rgb="FFFF0000"/>
        <rFont val="Calibri"/>
        <family val="2"/>
        <scheme val="minor"/>
      </rPr>
      <t>NOVO PROCESSO DE CONTRATAÇÃO EM TRAMITAÇÃO - PA Nº 45/2021</t>
    </r>
  </si>
  <si>
    <t>Serviço de outsourcing de impressão de digitalização para Sede Regional, Sede anexa e Subseções do Coren-Ba - (LOTE I -Impressoras) e (LOTE II - Scanner`s)</t>
  </si>
  <si>
    <t>Em: 19/05/2021    Edição: 93</t>
  </si>
  <si>
    <t>Gestor do Setor e Fiscais do Contrato notificados em 31.05.2021 sobre a impossibilidade de novo aditivo de prazo. Recomendado avaliar se há necessidade de novo processo de contratação.</t>
  </si>
  <si>
    <t>49/2020</t>
  </si>
  <si>
    <t xml:space="preserve">PE 030/2019                 LOTE III - ARP 001/2019                  LOTE IV - ARP 001/2019 </t>
  </si>
  <si>
    <t>PREMIER SERVIÇOS</t>
  </si>
  <si>
    <t xml:space="preserve">Enviado e-mail para o fiscal do contrato em 02.06.2021, informando a necessidade de avaliar se solicitará  aditivo ou nova licitação ou haverá o encerramento do contrato.                                          Em 08.07.2021 processo enviado pelo DEADM ao  Gabinete para análise e remessa dos autos  para apreciação da Plenária                         2- Em 06/08/21 o Presidente em exercício informou que o Processo será encaminhado à Plenária com a recomendação de arquivamento.  </t>
  </si>
  <si>
    <t>Enviado e-mail para o fiscal do contrato em 08.06.2021, informando a necessidade de avaliar se solicitará  aditivo ou nova licitação ou haverá o encerramento do contrato.                                             A Unidade de Patrimonio informou não ter interesse em solicitar aditivo e que está planejando novas aquisições para ser incluída no orçamento de 2022.</t>
  </si>
  <si>
    <t>PE 011/2019</t>
  </si>
  <si>
    <t>Prazo máximo de vigência - 48 meses</t>
  </si>
  <si>
    <t>NOVO PA EM TRAMITAÇÃO  Nº 178/2021</t>
  </si>
  <si>
    <t>A Administração após análise constatou ser melhor realizar novo processo de contratação.</t>
  </si>
  <si>
    <t>Manutenção e Suporte Técnico do Sistema Incorpware e Incorpnet</t>
  </si>
  <si>
    <t>NOVO PA EM TRAMITAÇÃO                Nº 60/2021</t>
  </si>
  <si>
    <t>LABCHECAP - LABORATÓRIO DE ANÁLISES CLÍNICAS</t>
  </si>
  <si>
    <t>152/2021</t>
  </si>
  <si>
    <t>UNIDADE REQUISITANTE</t>
  </si>
  <si>
    <t>DETI</t>
  </si>
  <si>
    <t>VETOR NORTE</t>
  </si>
  <si>
    <t>NUCOM</t>
  </si>
  <si>
    <t>NUGEP</t>
  </si>
  <si>
    <t>GABINETE</t>
  </si>
  <si>
    <t>DEADM</t>
  </si>
  <si>
    <t>DEFIN</t>
  </si>
  <si>
    <t>VETOR SUL</t>
  </si>
  <si>
    <t>PROGER</t>
  </si>
  <si>
    <t>DEIRC</t>
  </si>
  <si>
    <t>NUPE</t>
  </si>
  <si>
    <t>Contrato rescindido unilateralmente pela contratada, sob análise a aplicação de penalidade.</t>
  </si>
  <si>
    <t>Serviços de acesso à internet, por meio de link dedicado de 60 Mbps para a Sede Principal do Coren-BA. (Lote I)</t>
  </si>
  <si>
    <t>Em: 30/09/2021 Edição: 186</t>
  </si>
  <si>
    <t>Em: 10/09/2021 Edição: 172</t>
  </si>
  <si>
    <t>Karla Amaral e Alexandra Nascimento       (Portaria nº 832/2021)</t>
  </si>
  <si>
    <t xml:space="preserve">Wilmar Marques e Matheus Neves (Portaria nº 841/2021)  </t>
  </si>
  <si>
    <t xml:space="preserve">Wilmar Marques e Matheus Neves (Portaria nº 840/2021)  </t>
  </si>
  <si>
    <t xml:space="preserve">Davi Amorim e              Marcos Félix                                                                                           (Portaria nº 799/2021) </t>
  </si>
  <si>
    <t xml:space="preserve">    Marcos Félix e       Davi Amorim                   (Portaria nº 806/2021)</t>
  </si>
  <si>
    <t>Davi Amorim e                    Marcos Félix                         (Portaria nº 802/2021)</t>
  </si>
  <si>
    <t>Davi Amorim e                    Marcos Félix                             (Portaria nº 827/2021)</t>
  </si>
  <si>
    <t>Marcos Félix e                Davi Amorim                            (Portaria nº 804/2021)</t>
  </si>
  <si>
    <t>Marcos Félix e                Davi Amorim                            (Portaria nº 805/2021)</t>
  </si>
  <si>
    <t>Marcos Félix e                          Davi Amorim                               (Portaria nº 808/2021)</t>
  </si>
  <si>
    <t>Em 23.08.2021 o locador informou que não tem interesse na prorrogão do contrato de locação, que vence em 03.02.2021. Em 23.08.2021 a UCC formalizou essa informação por e-mail enviado ao Gabinete da Presidência,  Coordenador do Vetor Sul,  DEADM, DEFIS e DEIRC.                                                  E-mail enviado em 03.11.21 ao Coord. do Vetor Sul solicitando informações sobre as medidas adotadas.</t>
  </si>
  <si>
    <t>Em: 13/10/2021 Edição: 193</t>
  </si>
  <si>
    <t xml:space="preserve">Janderson Santos e Geovane Souza            (Portaria nº 835/2021)  </t>
  </si>
  <si>
    <t>Impressão Códigos, Livretos e Blocos - LOTE III LEGISLAÇÃO BÁSICA Impressão Códigos, Livretos e Blocos - LOTE IV BLOCOS</t>
  </si>
  <si>
    <t>Joana Lima e                        Edneia Andrade                        (Portaria nº 834/2021)</t>
  </si>
  <si>
    <t>Gabriel de Carvalho e                    Ilani Santos               (Portaria nº 800/2021)</t>
  </si>
  <si>
    <t>Gabriel de Carvalho e                    Ilani Santos               (Portaria nº 801/2021)</t>
  </si>
  <si>
    <t>Gabriel de Carvalho e                    Ilani Santos               (Portaria nº 809/2021)</t>
  </si>
  <si>
    <t>Aialla Matos                  Matheus da Silva                             (Portaria nº 158/2021)</t>
  </si>
  <si>
    <t>SMART SERVIÇOS LTDA</t>
  </si>
  <si>
    <t>003/2021</t>
  </si>
  <si>
    <t>136/2021</t>
  </si>
  <si>
    <t>004/2021</t>
  </si>
  <si>
    <t>PE 011/2021</t>
  </si>
  <si>
    <t>060/2021</t>
  </si>
  <si>
    <t>Prestação de serviço continuado de manutenção preventiva e corretiva dos imóveis do Coren-BA,  incluindo o fornecimento dos materiais necessários à prestação dos serviços.</t>
  </si>
  <si>
    <t>Vigência iniciada a partir da emissão da primeira ordem de serviço.</t>
  </si>
  <si>
    <t>EFICAZ GESTÃO EM SAÚDE LTDA</t>
  </si>
  <si>
    <t>Serviço continuado de saúde e segurança, psicologia e promoção da saúde e qualidade de vida</t>
  </si>
  <si>
    <t>Karla Amaral e Geovane Soares                            (Portaria nº 829/2021)</t>
  </si>
  <si>
    <t xml:space="preserve">Karla Amaral e              Railane Alves                 (Portaria nº 1.104/2021)  </t>
  </si>
  <si>
    <t xml:space="preserve">Mariza Oliveira e Alberto Santos     (Portaria nº 1.110/2021)  </t>
  </si>
  <si>
    <t>Em: 18/10/2021 Edição: 196</t>
  </si>
  <si>
    <t>Lucas Coleta e            Marcelo Eloy                                        Janderson Santos e Gildelson Silva                                             (Portaria nº 1.099/2021)</t>
  </si>
  <si>
    <t xml:space="preserve">Lucas Coleta e              Geovane Soares                      (Portaria nº 1.105/2021)  </t>
  </si>
  <si>
    <t xml:space="preserve">Lucas Coleta e               Geovane Soares     (Portaria nº 1.107/2021)  </t>
  </si>
  <si>
    <t xml:space="preserve">Lucas Coleta e               Geovane Soares     (Portaria nº 1.108/2021)  </t>
  </si>
  <si>
    <t>Prestação de serviços continuados de motorista para atender as necessidades do CorenBA</t>
  </si>
  <si>
    <t>PA ARQUIVOS LTDA</t>
  </si>
  <si>
    <t>117/2021</t>
  </si>
  <si>
    <t>DEADM (VETORES NORTE E SUL)</t>
  </si>
  <si>
    <t>Em: 05/11/2021 Edição: 208</t>
  </si>
  <si>
    <t>O primriro aditivo foi de alteração da razão social e o segundo foi de prazo e supressão de 25%</t>
  </si>
  <si>
    <t xml:space="preserve">2º Aditivo </t>
  </si>
  <si>
    <t xml:space="preserve">Gabriel Carvalho  e                     Ilani Santos                  (Portaria nº 1.108/2021)  </t>
  </si>
  <si>
    <t xml:space="preserve">Cândido Lucas e              Udson  Júnior                               (Portaria nº 1.194/2021)  </t>
  </si>
  <si>
    <t xml:space="preserve">Janderson Santos e Geovane Soares            (Portaria nº 839/2021)  </t>
  </si>
  <si>
    <t xml:space="preserve">Janderson Santos e Geovane Soares         (Portaria nº 836/2021)  </t>
  </si>
  <si>
    <t>Gestor do Setor e Fiscal do Contrato notificado em 01.12.2021 para informar as medidas adotadas e ter conhecimento do teor do Parecer Jurídico nº 213/2021- PROGER.</t>
  </si>
  <si>
    <t>8º Aditvo com vigência de 06 (seis) meses - valor proporcional após repactuação - R$ 95.091,84                                                            Em tramitação Novo Processos Administrativo de Contratação                   PA nº 42/2021                            (Pregão nº 13/2021)                                                PA nº 43/2021                              (Pregão nº 15/2021)</t>
  </si>
  <si>
    <t>CONTRATADA</t>
  </si>
  <si>
    <t>DATA FINAL DE VIGÊNCIA</t>
  </si>
  <si>
    <t>DEMANDANTE DA CONTRATAÇÃO</t>
  </si>
  <si>
    <t>FISCAL DO CONTRATO</t>
  </si>
  <si>
    <t>INFORMAÇÕES ADICIONAIS</t>
  </si>
  <si>
    <t>37/2017</t>
  </si>
  <si>
    <t>02/2018</t>
  </si>
  <si>
    <t xml:space="preserve">Enviado e-mail para o Fiscal do Contrato em 03.11.2021, informando a necessidade de avaliar se solicitará  aditivo ou se deflagrou nova licitação ou haverá o encerramento do contrato.                                                    Gestor do Setor e Fiscal do Contrato notificado em 01.12.2021 para informar as medidas adotadas e ter conhecimento do teor do Parecer Jurídico nº 213/2021- PROGER.   </t>
  </si>
  <si>
    <t>06/2017</t>
  </si>
  <si>
    <t>Gestor do Setor e Fiscais do Contrato notificados em 31.05.2021 sobre a necessidade de avaliar se será realizado novo processo de contratação.                                                 Gestor do Setor e Fiscal do Contrato notificado em 01.12.2021 para informar as medidas adotadas e ter conhecimento do teor do Parecer Jurídico nº 213/2021- PROGER.</t>
  </si>
  <si>
    <t>4º Aditivo (3 de prazo e 1 de alteração da razão social)</t>
  </si>
  <si>
    <t>9º Aditivo (sendo 08 de prazo e 1 de valor)</t>
  </si>
  <si>
    <t>Em: 12/01/2022                        Edição: 08</t>
  </si>
  <si>
    <r>
      <rPr>
        <b/>
        <sz val="11"/>
        <color rgb="FFFF0000"/>
        <rFont val="Calibri"/>
        <family val="2"/>
        <scheme val="minor"/>
      </rPr>
      <t xml:space="preserve">Parecer Jurídico nº 139/2021 recomena avaliar a realização de nova tentativa de licitação.                </t>
    </r>
    <r>
      <rPr>
        <sz val="11"/>
        <color theme="1"/>
        <rFont val="Calibri"/>
        <family val="2"/>
        <scheme val="minor"/>
      </rPr>
      <t xml:space="preserve">                     </t>
    </r>
    <r>
      <rPr>
        <b/>
        <sz val="11"/>
        <color rgb="FFFF0000"/>
        <rFont val="Calibri"/>
        <family val="2"/>
        <scheme val="minor"/>
      </rPr>
      <t>OBS: Fls. 197/199 do                           PA nº 112/2020                                       E-mail com as informações enviadas para o Gestor do DETI e Fiscal do Contrato em 09.09.2021</t>
    </r>
  </si>
  <si>
    <t>Em 14.01.2021 foi enviada para NUGEP a cópia da Nota de Análise nº 02/2020 da Controladoria, que sinaliza a necessidade de nova contratação.</t>
  </si>
  <si>
    <t>Natália Cruz e Cléa Mascarenhas (Portaria nº 015/2022)</t>
  </si>
  <si>
    <t>4º Aditivo (3 de prazo e 1 de valor)</t>
  </si>
  <si>
    <t>Serviço de Mapeamento de Competências Tecnicas e Comportamentais e Revisão PCCS</t>
  </si>
  <si>
    <t>Aberto PA nº25/2022 para nova contratação</t>
  </si>
  <si>
    <t>5º Aditivo</t>
  </si>
  <si>
    <t>001/2022</t>
  </si>
  <si>
    <t>221/2022</t>
  </si>
  <si>
    <t>Seguro veicular para os 02 (dois) veículos novos marca/modelo Nissan Frontier</t>
  </si>
  <si>
    <t>Marcos Félix e             Davi Amorim                           (Portaria nº 807/2021)</t>
  </si>
  <si>
    <t>078/2020</t>
  </si>
  <si>
    <t>Enviado e-mail para o Fiscal do Contrato e o Demandante da Contratação, em 22.03.2022, informando a necessidade de avaliar se solicitará aditivo, deflagará nova licitação ou haverá o encerramento do contrato.</t>
  </si>
  <si>
    <t>Considerando o teor do Ofício Interno nº 44/2021 da PROGER, em 22.03.2022 Gerente do DEADM e a Fiscal do Contrato foram notificados para informar as medidas adotadas para viabilizar nova contratação.</t>
  </si>
  <si>
    <t>Até o dia 10 do mês subsequente a locação</t>
  </si>
  <si>
    <t>Adesão a Ata de RP 01/2021 Cofen                   (PE 23/2020)</t>
  </si>
  <si>
    <t>Ravena Ribeiro e Joara Ferreira                           (Portaria nº 141/2022)</t>
  </si>
  <si>
    <t>Aditivo tramitando desde 07.03.2022</t>
  </si>
  <si>
    <t xml:space="preserve">Roberto Seixas e                Cíntia Celestino                             (Portaria nº 235/2022) </t>
  </si>
  <si>
    <t>6º Aditivo (sendo 1 de valor e 5 de prazo)</t>
  </si>
  <si>
    <t xml:space="preserve">Parecer Jurídico nº 139/2021 informa a possibilidade jurídica da vigência do contrato ser superior a 60 (sessenta) meses.                                 OBS: Fls. 197/199 do                           PA nº 112/2020                                       </t>
  </si>
  <si>
    <t>7º Aditivo</t>
  </si>
  <si>
    <t>Gerenciamento de frota e gestão de pagamentos por meio de cartão magnético</t>
  </si>
  <si>
    <t>Nova Contratação realizada                                   PA nº 221/2021                              Contrato nº 01/2022</t>
  </si>
  <si>
    <t>3º Aditivo (1 alteração na razão social e 2 de prazo)</t>
  </si>
  <si>
    <t>Ibsen de Sena e                 Cintia Celestino              (Portaria nº 236/2022)</t>
  </si>
  <si>
    <t>Enviado e-mail para o Fiscal do Contrato e o Demandante da Contratação em 04.05.2022, informando a necessidade de avaliar se solicitará aditivo, deflagará nova licitação ou haverá o encerramento do contrato.</t>
  </si>
  <si>
    <t>Valor atual do contrato R$ 105.640,92, sendo R$ 72.000,00 de aluguel e R$ 33.640,92 de taxa condominial</t>
  </si>
  <si>
    <t xml:space="preserve"> Nova Licitação                                      PA nº 059/2022                                      PE nº 05/2022                              IRP nº 05/2022</t>
  </si>
  <si>
    <t>VALOR DO CONTRATO -ADITIVO DE VALOR OU APOSTILAMENTO   (Acréscimo)</t>
  </si>
  <si>
    <t xml:space="preserve">Enviado e-mail para o Fiscal do Contrato e o Demandante da Contratação em 04.05.2022, informando a necessidade de avaliar se solicitará aditivo, deflagará nova licitação ou haverá o encerramento do contrato.                              Enviado e-mail para o Fiscal do Contrato e o Demandante da Contratação em 06.06.2022 com Despacho nº 156/2022 GAP que solicita nova contratação, </t>
  </si>
  <si>
    <t xml:space="preserve">Em 21.03.2022 Coordenador da TI e Fiscais do Contrato notificados para informar as medidas adotadas para viabilizar nova contratação.                     </t>
  </si>
  <si>
    <t>Novo PA n° 046/2022 aberto pelo DETI em 28/06/2022.</t>
  </si>
  <si>
    <t>Minuta da Portaria de nova designação de fiscais do contrato enviado para Secretaria e Gabinete desde maio de 2022.</t>
  </si>
  <si>
    <t>Secretaria Geral</t>
  </si>
  <si>
    <t>Aquisição de crédito</t>
  </si>
  <si>
    <t>008/2022</t>
  </si>
  <si>
    <t>Novo processo de contratação tramitando.                                             Novo PA n° 046/2022 aberto pelo DEADM em 28/03/2022.</t>
  </si>
  <si>
    <t xml:space="preserve">Tramitando procedimento de rescisão contratual (PA nº 034/2022) - Aguardar conclusão                                             </t>
  </si>
  <si>
    <t>2° Aditivo</t>
  </si>
  <si>
    <t>Enviado 2° Termo Aditivo para a empresa em 01/07/2022.</t>
  </si>
  <si>
    <t>5º Aditivo (repactuação e prazo)</t>
  </si>
  <si>
    <t>INCORP</t>
  </si>
  <si>
    <t>ENGELTECH</t>
  </si>
  <si>
    <t>EXPERTS INFORMÁTICA</t>
  </si>
  <si>
    <t xml:space="preserve">BORTONCELLO ADMINISTRAÇÃO E LOCAÇÃO DE IMÓVEIS </t>
  </si>
  <si>
    <t>CONSTRUTORA MODULAR LTDA</t>
  </si>
  <si>
    <t>JOSÉ MARCOS LEMOS FOCHI</t>
  </si>
  <si>
    <t>IMPLANTA</t>
  </si>
  <si>
    <t>IN VERBIS SERVIÇOS DE RECORTES LTDA-ME</t>
  </si>
  <si>
    <t>BACONE</t>
  </si>
  <si>
    <t>HERMELINO LOPES DE OLIVEIRA</t>
  </si>
  <si>
    <t>FLÁVIO ROBERTO PEREIRA JATOBÁ II</t>
  </si>
  <si>
    <t>COELBA</t>
  </si>
  <si>
    <t xml:space="preserve">ALVINO NOGUEIRA </t>
  </si>
  <si>
    <t>CDLJ PUBLICIDADE (YAYÁ)</t>
  </si>
  <si>
    <t>LEME CONSULTORIA EM GESTÃO DE RH</t>
  </si>
  <si>
    <t xml:space="preserve">VIPSEL </t>
  </si>
  <si>
    <t>SHEYLLA DE ANDRADE RIBEIRO DE SOUZA (RP SECURITY)</t>
  </si>
  <si>
    <t>WR TECNOLOGIA</t>
  </si>
  <si>
    <t>OI S/A - Em
 Recuperação Judicial</t>
  </si>
  <si>
    <t>DATA PRINT INFORMÁTICA (LFN INFORMÁTICA)</t>
  </si>
  <si>
    <t>MAPFRE
 SEGUROS GERAIS S.A.</t>
  </si>
  <si>
    <t>PRISMA SERVIÇO 
EIRELI</t>
  </si>
  <si>
    <t>DIGA TECNOLOGIA EM
 ATENDIMENTO LTDA (INFOTV COMUNICAÇÕES  LTDA)</t>
  </si>
  <si>
    <t>VALOR DO CONTRATO
PRIMITIVO</t>
  </si>
  <si>
    <t>OBSERVAÇÃO</t>
  </si>
  <si>
    <t>Pendente de colocação do 2º aditivo digitalizado na pasta</t>
  </si>
  <si>
    <t xml:space="preserve">Marina Bacelar e Alexandra Nascimento                      (Portaria nº 576/2022)  </t>
  </si>
  <si>
    <t>ok</t>
  </si>
  <si>
    <t>010/2022</t>
  </si>
  <si>
    <t>081/2022</t>
  </si>
  <si>
    <t>DISP 007/2022</t>
  </si>
  <si>
    <t>DIOCESE NOSSA SENHORA DE FÁTIMA</t>
  </si>
  <si>
    <t>Locação de imóvel - Subseção de Teixeira de Freitas</t>
  </si>
  <si>
    <t>Locação de imóvel - Subseção de Paulo Afonso</t>
  </si>
  <si>
    <t>PENDENTE</t>
  </si>
  <si>
    <t>INFORMAÇÕES ADICIONAIS -I</t>
  </si>
  <si>
    <t>INFORMAÇÕES ADICIONAIS - II</t>
  </si>
  <si>
    <t>DATA INÍCIO CONTRATO PRIMITIVO</t>
  </si>
  <si>
    <t>3º Aditivo (2 aditivos de prazo e 1 alteração qualitativa)</t>
  </si>
  <si>
    <t xml:space="preserve">Wilmar Marques e Marina Bacelar (Portaria nº 577/2022)  </t>
  </si>
  <si>
    <t>Pendente de colocação do 4º aditivo digitalizado na pasta e da portaria de fiscalização</t>
  </si>
  <si>
    <t>MAXI FROTA</t>
  </si>
  <si>
    <t>1º aditivo (valor)</t>
  </si>
  <si>
    <t xml:space="preserve">Pendente de colocação do 2º aditivo digitalizado na pasta </t>
  </si>
  <si>
    <t>POSITIVA EMPREENDIMENTOS E SERVIÇOS EIRELI</t>
  </si>
  <si>
    <t>178/2021</t>
  </si>
  <si>
    <t>INEX 007/2021</t>
  </si>
  <si>
    <t>IMPRENSA NACIONAL (D.O.U.)</t>
  </si>
  <si>
    <t>Seguro veicular para os 05 (cinco) veículos novos marca/modelo Renault Duster</t>
  </si>
  <si>
    <t>Realização de testes relacionados ao vírus Sars-CoV-2, causador da patologia COVID-19, para aplicação em
servidores, estagiários, menores aprendizes e trabalhadores contratados do Coren-BA,
lotados na Sede em Salvador e subseção de Feira de Santana, desta Autarquia</t>
  </si>
  <si>
    <t>Serviço de Entidade Sem Fins Lucrativos
(ESFL), que tenha por objetivo a assistência ao adolescente e à educação profissional,
registrada no Conselho Municipal dos Direitos da Criança e do Adolescente (CMDCA), para recrutamento, seleção, capacitação, preparação jovens aprendizes e gestão dos respectivos
contratos de aprendizagem</t>
  </si>
  <si>
    <t>Serviço de guarda, organização e gerenciamento de documentos</t>
  </si>
  <si>
    <t>Prestação de serviços contínuos de Controle Ambiental de Pragas, e higienização dos reservatórios de água
potável, incluindo o fornecimento de todos os equipamentos, máquinas e insumos
necessários à adequada prestação dos serviços</t>
  </si>
  <si>
    <t>Suporte Técnico remoto (Sistema de Gestão de Atendimento)</t>
  </si>
  <si>
    <t xml:space="preserve">Serviço de Leiloeiro Oficial regularmente matriculado na Junta Comercial do Estado da Bahia, para a realização de leilões de alienações de bens de propriedade do COREN-BA </t>
  </si>
  <si>
    <t>Serviço de manutenção preventiva mensal, preditiva e corretiva, sem fornecimento de peças, de elevador e plataforma elevatória</t>
  </si>
  <si>
    <t>009/2022</t>
  </si>
  <si>
    <t>080/2022</t>
  </si>
  <si>
    <t>SÊNIOR SISTEMAS S/A</t>
  </si>
  <si>
    <t>Contratação emergencial de serviço de suporte técnico e atualização de versões de sistema de Administração de Pessoal</t>
  </si>
  <si>
    <t>Em: 01/09/2021 Edição: 166</t>
  </si>
  <si>
    <t>Em: 04/07/2022 Edição: 124</t>
  </si>
  <si>
    <t>Em: 04/09/2019 Edição: 171</t>
  </si>
  <si>
    <t xml:space="preserve">Em: 06/04/2022 Edição: 66           </t>
  </si>
  <si>
    <t>Em: 06/04/2022 Edição: 66</t>
  </si>
  <si>
    <t>Em: 06/06/2022 Edição: 106</t>
  </si>
  <si>
    <t>Em: 07/07/2022 Edição: 127</t>
  </si>
  <si>
    <t>Em: 09/12/2021 Edição: 231</t>
  </si>
  <si>
    <t>Em: 10/02/2022 Edição: 29</t>
  </si>
  <si>
    <t>Em: 10/11/2021 Edição: 211</t>
  </si>
  <si>
    <t xml:space="preserve">Em: 14/04/2022 Edição: 72             </t>
  </si>
  <si>
    <t>Em: 17/01/2022 Edição: 11</t>
  </si>
  <si>
    <t>Em: 16/10/2017 Edição: 198</t>
  </si>
  <si>
    <t>Em: 17/12/2021 Edição: 237                     RETIFICAÇÃO                    Em: 20/12/2021                        Edição: 238</t>
  </si>
  <si>
    <t>Em: 21/12/2021 Edição: 239</t>
  </si>
  <si>
    <t>Em: 22/03/2022 Edição: 55</t>
  </si>
  <si>
    <t>Em: 25/07/2022 Edição: 139</t>
  </si>
  <si>
    <t>Em: 25/11/2019 Edição: 227</t>
  </si>
  <si>
    <t>Em: 12/01/2022 Edição: 8</t>
  </si>
  <si>
    <t>Em: 21/01/2022 Edição: 15</t>
  </si>
  <si>
    <t>Em: 17/02/2022 Edição: 34</t>
  </si>
  <si>
    <t>Em: 21/02/2022 Edição: 36</t>
  </si>
  <si>
    <t>Em: 11/05/2022 Edição: 88</t>
  </si>
  <si>
    <t>Em: 27/05/2022 Edição: 100</t>
  </si>
  <si>
    <t>Em: 29/11/2021 Edição: 223</t>
  </si>
  <si>
    <t>Em: 20/08/2020 Edição: 160
RETIFICAÇÃO: 28/07/2021 Edição: 141</t>
  </si>
  <si>
    <t>Suporte Técnico de Sistema de Comunicação de Conteúdo</t>
  </si>
  <si>
    <t>DISP 007/2021</t>
  </si>
  <si>
    <t>DISP 006/2018</t>
  </si>
  <si>
    <t>DISP 003/2021</t>
  </si>
  <si>
    <t>DISP 015/2020</t>
  </si>
  <si>
    <t xml:space="preserve"> PE 036/2019      ARP 001/2020 </t>
  </si>
  <si>
    <t>PE 019/2021</t>
  </si>
  <si>
    <t>PE 020/2021</t>
  </si>
  <si>
    <t>PE 012/2021</t>
  </si>
  <si>
    <t>PE 016/2020                     ARP 010/2020</t>
  </si>
  <si>
    <t>INEX 018/2017</t>
  </si>
  <si>
    <t>001/2021</t>
  </si>
  <si>
    <t>005/2021</t>
  </si>
  <si>
    <t>006/2021</t>
  </si>
  <si>
    <t>007/2021</t>
  </si>
  <si>
    <t xml:space="preserve">Pendente de colocação da portaria de fiscalização </t>
  </si>
  <si>
    <t>Em: 05/08/2022 Edição: 148</t>
  </si>
  <si>
    <t>Pendente de atualizar o fiscal do contrato</t>
  </si>
  <si>
    <t xml:space="preserve">Marina Bacelar e Wilmar Marques (Portaria nº 575/2022)  </t>
  </si>
  <si>
    <t>FAMILYTOUR AGÊNCIA DE TURISMO</t>
  </si>
  <si>
    <t>011/2022</t>
  </si>
  <si>
    <t>087/2022</t>
  </si>
  <si>
    <t>DISP 006/2022</t>
  </si>
  <si>
    <t>Passagens terrestres</t>
  </si>
  <si>
    <t>Em: 10/08/2022 Edição: 151</t>
  </si>
  <si>
    <t>046/2021</t>
  </si>
  <si>
    <t>085/2020</t>
  </si>
  <si>
    <t>045/2021</t>
  </si>
  <si>
    <t>Em: 14/06/2022 Edição: 112</t>
  </si>
  <si>
    <t>DISP 005/2022</t>
  </si>
  <si>
    <t xml:space="preserve">Udson Martins e Mario Robson Santos      (Portaria nº 215/2022)  </t>
  </si>
  <si>
    <t xml:space="preserve">Lucas Coleta e Geovane Soares 
(Portaria nº 677/2022)  </t>
  </si>
  <si>
    <t>Amanda Nery e Cleide Soares
(Portaria nº 450/2022)</t>
  </si>
  <si>
    <t>Em: 11/08/2022 Edição: 152</t>
  </si>
  <si>
    <t>012/2022</t>
  </si>
  <si>
    <t>093/2022</t>
  </si>
  <si>
    <t>DISP 010/2022</t>
  </si>
  <si>
    <t>Gerenciamento de frota e gestão de pagamentos por meio de cartão magnético (EMERGENCIAL)</t>
  </si>
  <si>
    <t>Cristine Oliveira e                       Lilian Bastos                                    (Portaria nº 833/2021)</t>
  </si>
  <si>
    <t>Pendente de designar fiscal do contrato</t>
  </si>
  <si>
    <t xml:space="preserve">Amanda Nery e Cleide Soares 
(Portaria nº 449/2022)  </t>
  </si>
  <si>
    <t>Pendente de colocação da portaria de fiscalização</t>
  </si>
  <si>
    <t xml:space="preserve">Wilmar Marques e Marina Bacelar (Portaria nº 578/2022)  </t>
  </si>
  <si>
    <t>MAXIFROTA</t>
  </si>
  <si>
    <t>2º Aditivo (1º aditivo de alteração de razão social)</t>
  </si>
  <si>
    <t>Marina Bacelar e                    Wilmar Marques                        (Portaria nº 580/2022)</t>
  </si>
  <si>
    <t xml:space="preserve">Marina Bacelar e Elivani Polito (Portaria nº 573/2022)  </t>
  </si>
  <si>
    <t>Pendente de colocação da portaria de fiscalização e possível apostilamento</t>
  </si>
  <si>
    <t xml:space="preserve">Marina Bacelar e Elivani Polito (Portaria nº 574/2022)  </t>
  </si>
  <si>
    <t xml:space="preserve">Fabrício Vitória e Vlamir Landim                       (Portaria nº 170/2022)  </t>
  </si>
  <si>
    <t xml:space="preserve">Marina Bacelar e Matheus Neves      (Portaria nº 579/2022)  </t>
  </si>
  <si>
    <t xml:space="preserve">Pendente de colocação do 3º aditivo digitalizado na pasta </t>
  </si>
  <si>
    <t xml:space="preserve">Fabrício Vitória e Vlamir Landim                       (Portaria nº 169/2022)  </t>
  </si>
  <si>
    <t>013/2022</t>
  </si>
  <si>
    <t>059/2022</t>
  </si>
  <si>
    <t>PE 008/2022</t>
  </si>
  <si>
    <t>Ferramenta colaborativa (e-mail)</t>
  </si>
  <si>
    <t>Em: 18/08/2022 Edição: 157</t>
  </si>
  <si>
    <t>5º Aditivo (1 aditivo de valor/supressão e 4 de prazo)</t>
  </si>
  <si>
    <t>Em: 02/09/2022 Edição: 168</t>
  </si>
  <si>
    <t>Pendente de colocação do 5º aditivo digitalizado na pasta</t>
  </si>
  <si>
    <t>Em: 05/09/2022 Edição: 169</t>
  </si>
  <si>
    <t>016/2012</t>
  </si>
  <si>
    <t>116/2022</t>
  </si>
  <si>
    <t>DISP 013/2022</t>
  </si>
  <si>
    <t>LAURA LIMA DA SILVA</t>
  </si>
  <si>
    <t>Em: 16/09/2022 Edição: 177</t>
  </si>
  <si>
    <t xml:space="preserve">EMPRESA COMERCIAL </t>
  </si>
  <si>
    <t>Locação de imóvel - Subseção de Guanambi</t>
  </si>
  <si>
    <t>Em: 30/08/2022 Edição: 165</t>
  </si>
  <si>
    <t>014/2022</t>
  </si>
  <si>
    <t>082/2022</t>
  </si>
  <si>
    <t>DISP 011/2022</t>
  </si>
  <si>
    <t>AMAURI OLIVEIRA DA SILVA</t>
  </si>
  <si>
    <t>015/2022</t>
  </si>
  <si>
    <t>083/2022</t>
  </si>
  <si>
    <t>DISP 012/2022</t>
  </si>
  <si>
    <t>Locação de imóvel - Subseção de Irecê</t>
  </si>
  <si>
    <t>5º Aditivo (4 de prazo e 1 de valor)</t>
  </si>
  <si>
    <t>CENTRO DE INTEGRAÇÃO EMPRESA ESCOLA (CIEE)</t>
  </si>
  <si>
    <t>Elivani Polito e Alexandra Santana                              (Portaria nº 881/2022)</t>
  </si>
  <si>
    <t>Elivani Polito e Alexandra Santana                              (Portaria nº 883/2022)</t>
  </si>
  <si>
    <t>Elivani Polito e Alexandra Santana                              (Portaria nº 882/2022)</t>
  </si>
  <si>
    <t>Marina Bacelar e Daiane Evangelista                              (Portaria nº 884/2022)</t>
  </si>
  <si>
    <t>Marina Bacelar e Daiane Evangelista                              (Portaria nº 885/2022)</t>
  </si>
  <si>
    <t>Em: 30/09/2022 Edição: 187</t>
  </si>
  <si>
    <t>Elivani e Alexandra Nascimento       (Portaria nº 880/2022)</t>
  </si>
  <si>
    <t>Pendente de colocação do 2º aditivo digitalizado na pasta.</t>
  </si>
  <si>
    <t>Pendente de colocação do 4º aditivo digitalizado na pasta.</t>
  </si>
  <si>
    <t>017/2022</t>
  </si>
  <si>
    <t>064/2022</t>
  </si>
  <si>
    <t>INEX 009/2022</t>
  </si>
  <si>
    <t>Em: 07/10/2022 Edição: 192</t>
  </si>
  <si>
    <t>Em: 14/10/2022 Edição: 196</t>
  </si>
  <si>
    <t>7º Aditivo (1º aditivo foi de valor)</t>
  </si>
  <si>
    <t>Em: 31/10/2021 Edição: 230</t>
  </si>
  <si>
    <t>018/2022</t>
  </si>
  <si>
    <t>178/2022</t>
  </si>
  <si>
    <t>DISP 014/2022</t>
  </si>
  <si>
    <t>NEOTECH PROVEDOR DE INTERNET LTDA</t>
  </si>
  <si>
    <t>Serviço de Internet - Subseção de Paulo Afonso</t>
  </si>
  <si>
    <t>Em: 31/10/2022 Edição:230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</si>
</sst>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Tahoma"/>
      <family val="2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0" fillId="2" borderId="0" xfId="0" applyFill="1"/>
    <xf numFmtId="164" fontId="0" fillId="2" borderId="0" xfId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" fontId="0" fillId="2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1" xfId="2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 wrapText="1"/>
    </xf>
    <xf numFmtId="0" fontId="0" fillId="2" borderId="2" xfId="1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1" fontId="0" fillId="2" borderId="3" xfId="0" applyNumberForma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1" applyNumberFormat="1" applyFont="1" applyBorder="1"/>
    <xf numFmtId="0" fontId="0" fillId="0" borderId="1" xfId="0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3" xfId="1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64" fontId="0" fillId="6" borderId="3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164" fontId="0" fillId="10" borderId="1" xfId="1" applyFont="1" applyFill="1" applyBorder="1" applyAlignment="1">
      <alignment horizontal="center" vertical="center" wrapText="1"/>
    </xf>
    <xf numFmtId="164" fontId="0" fillId="10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5" borderId="1" xfId="1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164" fontId="0" fillId="2" borderId="2" xfId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0" fillId="10" borderId="1" xfId="1" applyFon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 wrapText="1"/>
    </xf>
    <xf numFmtId="17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0" fillId="2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2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4" fontId="2" fillId="3" borderId="10" xfId="0" applyNumberFormat="1" applyFon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/>
    </xf>
    <xf numFmtId="17" fontId="0" fillId="2" borderId="3" xfId="0" applyNumberFormat="1" applyFill="1" applyBorder="1" applyAlignment="1">
      <alignment horizontal="center" vertical="center"/>
    </xf>
    <xf numFmtId="17" fontId="0" fillId="2" borderId="2" xfId="0" applyNumberFormat="1" applyFill="1" applyBorder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164" fontId="0" fillId="2" borderId="0" xfId="1" applyFont="1" applyFill="1" applyBorder="1" applyAlignment="1">
      <alignment horizontal="center" vertical="center" wrapText="1"/>
    </xf>
    <xf numFmtId="0" fontId="0" fillId="2" borderId="2" xfId="1" applyNumberFormat="1" applyFont="1" applyFill="1" applyBorder="1" applyAlignment="1">
      <alignment horizontal="center" vertical="center" wrapText="1"/>
    </xf>
    <xf numFmtId="0" fontId="0" fillId="5" borderId="2" xfId="1" applyNumberFormat="1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4" fontId="0" fillId="0" borderId="0" xfId="1" applyFont="1"/>
    <xf numFmtId="44" fontId="0" fillId="0" borderId="0" xfId="0" applyNumberFormat="1"/>
    <xf numFmtId="164" fontId="0" fillId="0" borderId="0" xfId="1" applyFont="1" applyBorder="1" applyAlignment="1">
      <alignment horizontal="center"/>
    </xf>
    <xf numFmtId="14" fontId="0" fillId="0" borderId="2" xfId="0" applyNumberForma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 wrapText="1"/>
    </xf>
    <xf numFmtId="0" fontId="0" fillId="13" borderId="1" xfId="1" applyNumberFormat="1" applyFont="1" applyFill="1" applyBorder="1" applyAlignment="1">
      <alignment horizontal="center" vertical="center" wrapText="1"/>
    </xf>
    <xf numFmtId="17" fontId="0" fillId="2" borderId="2" xfId="0" quotePrefix="1" applyNumberForma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3" borderId="2" xfId="1" applyNumberFormat="1" applyFont="1" applyFill="1" applyBorder="1" applyAlignment="1">
      <alignment horizontal="center" vertical="center" wrapText="1"/>
    </xf>
    <xf numFmtId="164" fontId="3" fillId="14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164" fontId="10" fillId="2" borderId="1" xfId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1" xfId="1" applyNumberFormat="1" applyFont="1" applyFill="1" applyBorder="1" applyAlignment="1">
      <alignment horizontal="center" vertical="center"/>
    </xf>
    <xf numFmtId="0" fontId="0" fillId="10" borderId="3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1" applyFont="1" applyFill="1" applyBorder="1" applyAlignment="1">
      <alignment horizontal="center" vertical="center"/>
    </xf>
    <xf numFmtId="0" fontId="16" fillId="2" borderId="3" xfId="1" applyNumberFormat="1" applyFont="1" applyFill="1" applyBorder="1" applyAlignment="1">
      <alignment horizontal="center" vertical="center"/>
    </xf>
    <xf numFmtId="0" fontId="16" fillId="0" borderId="0" xfId="0" applyFont="1"/>
    <xf numFmtId="164" fontId="16" fillId="2" borderId="11" xfId="1" applyFont="1" applyFill="1" applyBorder="1" applyAlignment="1">
      <alignment horizontal="center" vertical="center"/>
    </xf>
    <xf numFmtId="0" fontId="16" fillId="2" borderId="6" xfId="1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1" xfId="1" applyNumberFormat="1" applyFont="1" applyFill="1" applyBorder="1" applyAlignment="1">
      <alignment horizontal="center" vertical="center"/>
    </xf>
    <xf numFmtId="0" fontId="18" fillId="15" borderId="1" xfId="0" applyFont="1" applyFill="1" applyBorder="1" applyAlignment="1">
      <alignment horizontal="center" vertical="center"/>
    </xf>
    <xf numFmtId="0" fontId="18" fillId="15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1" xfId="1" applyNumberFormat="1" applyFont="1" applyFill="1" applyBorder="1" applyAlignment="1">
      <alignment horizontal="left" vertical="center" wrapText="1"/>
    </xf>
    <xf numFmtId="0" fontId="16" fillId="2" borderId="1" xfId="1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14" fontId="18" fillId="15" borderId="11" xfId="0" applyNumberFormat="1" applyFont="1" applyFill="1" applyBorder="1" applyAlignment="1">
      <alignment horizontal="center" vertical="center"/>
    </xf>
    <xf numFmtId="14" fontId="18" fillId="15" borderId="1" xfId="0" applyNumberFormat="1" applyFont="1" applyFill="1" applyBorder="1" applyAlignment="1">
      <alignment horizontal="center" vertical="center"/>
    </xf>
    <xf numFmtId="49" fontId="18" fillId="15" borderId="1" xfId="0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164" fontId="10" fillId="2" borderId="2" xfId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0" fillId="8" borderId="3" xfId="0" applyFill="1" applyBorder="1" applyAlignment="1">
      <alignment horizontal="center" vertical="center" wrapText="1"/>
    </xf>
    <xf numFmtId="164" fontId="0" fillId="2" borderId="11" xfId="1" applyFont="1" applyFill="1" applyBorder="1" applyAlignment="1">
      <alignment horizontal="center" vertical="center"/>
    </xf>
    <xf numFmtId="17" fontId="0" fillId="2" borderId="11" xfId="0" applyNumberFormat="1" applyFill="1" applyBorder="1" applyAlignment="1">
      <alignment horizontal="center" vertical="center"/>
    </xf>
    <xf numFmtId="0" fontId="10" fillId="8" borderId="1" xfId="1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164" fontId="3" fillId="2" borderId="0" xfId="1" applyFont="1" applyFill="1"/>
    <xf numFmtId="164" fontId="0" fillId="2" borderId="0" xfId="1" applyFont="1" applyFill="1"/>
    <xf numFmtId="44" fontId="0" fillId="2" borderId="0" xfId="0" applyNumberFormat="1" applyFill="1"/>
    <xf numFmtId="164" fontId="3" fillId="2" borderId="1" xfId="1" applyFont="1" applyFill="1" applyBorder="1" applyAlignment="1">
      <alignment horizontal="center" vertical="center" wrapText="1"/>
    </xf>
    <xf numFmtId="17" fontId="0" fillId="2" borderId="11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vertical="center" wrapText="1"/>
    </xf>
    <xf numFmtId="165" fontId="0" fillId="2" borderId="11" xfId="1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164" fontId="0" fillId="8" borderId="6" xfId="1" applyFont="1" applyFill="1" applyBorder="1" applyAlignment="1">
      <alignment horizontal="center" vertical="center" wrapText="1"/>
    </xf>
    <xf numFmtId="0" fontId="0" fillId="2" borderId="3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0</xdr:rowOff>
    </xdr:from>
    <xdr:to>
      <xdr:col>5</xdr:col>
      <xdr:colOff>56784</xdr:colOff>
      <xdr:row>4</xdr:row>
      <xdr:rowOff>181149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39052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0</xdr:rowOff>
    </xdr:from>
    <xdr:to>
      <xdr:col>12</xdr:col>
      <xdr:colOff>76199</xdr:colOff>
      <xdr:row>4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19724" y="180975"/>
          <a:ext cx="671512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SUPERVISÃO </a:t>
          </a:r>
          <a:r>
            <a:rPr lang="pt-BR" sz="2000" b="1" baseline="0">
              <a:solidFill>
                <a:schemeClr val="bg1"/>
              </a:solidFill>
            </a:rPr>
            <a:t>DOS CONTRATOS</a:t>
          </a:r>
          <a:endParaRPr lang="pt-BR" sz="20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114301</xdr:rowOff>
    </xdr:from>
    <xdr:to>
      <xdr:col>4</xdr:col>
      <xdr:colOff>475884</xdr:colOff>
      <xdr:row>5</xdr:row>
      <xdr:rowOff>100853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14301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524499" y="180975"/>
          <a:ext cx="6819900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SUPERVISÃO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110378</xdr:rowOff>
    </xdr:to>
    <xdr:pic>
      <xdr:nvPicPr>
        <xdr:cNvPr id="4" name="Picture 1" descr="F:\COMUNS\Logomarca\Novo_Logo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524499" y="180975"/>
          <a:ext cx="70008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110378</xdr:rowOff>
    </xdr:to>
    <xdr:pic>
      <xdr:nvPicPr>
        <xdr:cNvPr id="6" name="Picture 1" descr="F:\COMUNS\Logomarca\Novo_Logo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7" name="Retângulo de cantos arredondados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572124" y="180975"/>
          <a:ext cx="71151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SUPERVISÃO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119903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572124" y="180975"/>
          <a:ext cx="71151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119903</xdr:rowOff>
    </xdr:to>
    <xdr:pic>
      <xdr:nvPicPr>
        <xdr:cNvPr id="4" name="Picture 1" descr="F:\COMUNS\Logomarca\Novo_Logo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572124" y="180975"/>
          <a:ext cx="71151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SUPERVISÃO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9"/>
  <sheetViews>
    <sheetView showGridLines="0" tabSelected="1" zoomScale="90" zoomScaleNormal="90" zoomScaleSheetLayoutView="20" workbookViewId="0">
      <pane xSplit="1" ySplit="8" topLeftCell="G64" activePane="bottomRight" state="frozen"/>
      <selection pane="topRight" activeCell="B1" sqref="B1"/>
      <selection pane="bottomLeft" activeCell="A9" sqref="A9"/>
      <selection pane="bottomRight" activeCell="S65" sqref="S65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0.5703125" style="6" customWidth="1"/>
    <col min="5" max="5" width="16.85546875" style="14" customWidth="1"/>
    <col min="6" max="6" width="29.140625" customWidth="1"/>
    <col min="7" max="7" width="33.140625" customWidth="1"/>
    <col min="8" max="8" width="16" customWidth="1"/>
    <col min="9" max="9" width="17.85546875" customWidth="1"/>
    <col min="10" max="10" width="18.42578125" customWidth="1"/>
    <col min="11" max="11" width="16.140625" customWidth="1"/>
    <col min="12" max="12" width="13" customWidth="1"/>
    <col min="13" max="13" width="17.7109375" style="15" customWidth="1"/>
    <col min="14" max="14" width="14.42578125" customWidth="1"/>
    <col min="15" max="15" width="12.85546875" customWidth="1"/>
    <col min="16" max="16" width="16.85546875" customWidth="1"/>
    <col min="17" max="17" width="24" customWidth="1"/>
    <col min="18" max="18" width="19.140625" customWidth="1"/>
    <col min="19" max="19" width="32.5703125" customWidth="1"/>
    <col min="20" max="20" width="30.42578125" style="11" customWidth="1"/>
    <col min="21" max="23" width="9.140625" style="11"/>
    <col min="24" max="24" width="18.85546875" style="11" customWidth="1"/>
  </cols>
  <sheetData>
    <row r="2" spans="1:25" s="2" customFormat="1" ht="15.75" x14ac:dyDescent="0.25">
      <c r="A2"/>
      <c r="B2" s="1"/>
      <c r="C2" s="1"/>
      <c r="D2" s="1"/>
      <c r="L2" s="3"/>
      <c r="M2" s="4"/>
      <c r="T2" s="5"/>
      <c r="U2" s="5"/>
      <c r="V2" s="5"/>
      <c r="W2" s="5"/>
      <c r="X2" s="5"/>
    </row>
    <row r="7" spans="1:25" ht="26.25" x14ac:dyDescent="0.25">
      <c r="B7" s="34"/>
      <c r="C7" s="183" t="s">
        <v>314</v>
      </c>
      <c r="D7" s="183"/>
      <c r="E7" s="183"/>
      <c r="F7" s="183"/>
      <c r="G7" s="184"/>
      <c r="H7" s="187" t="s">
        <v>315</v>
      </c>
      <c r="I7" s="188"/>
      <c r="J7" s="188"/>
      <c r="K7" s="189"/>
      <c r="L7" s="182" t="s">
        <v>311</v>
      </c>
      <c r="M7" s="183"/>
      <c r="N7" s="183"/>
      <c r="O7" s="184"/>
      <c r="P7" s="121"/>
      <c r="Q7" s="182" t="s">
        <v>320</v>
      </c>
      <c r="R7" s="183"/>
      <c r="S7" s="183"/>
      <c r="T7" s="183"/>
    </row>
    <row r="8" spans="1:25" s="9" customFormat="1" ht="94.5" customHeight="1" x14ac:dyDescent="0.25">
      <c r="A8" s="6"/>
      <c r="B8" s="7" t="s">
        <v>0</v>
      </c>
      <c r="C8" s="7" t="s">
        <v>1</v>
      </c>
      <c r="D8" s="7" t="s">
        <v>2</v>
      </c>
      <c r="E8" s="8" t="s">
        <v>714</v>
      </c>
      <c r="F8" s="7" t="s">
        <v>3</v>
      </c>
      <c r="G8" s="7" t="s">
        <v>4</v>
      </c>
      <c r="H8" s="8" t="s">
        <v>968</v>
      </c>
      <c r="I8" s="8" t="s">
        <v>932</v>
      </c>
      <c r="J8" s="7" t="s">
        <v>5</v>
      </c>
      <c r="K8" s="8" t="s">
        <v>6</v>
      </c>
      <c r="L8" s="8" t="s">
        <v>982</v>
      </c>
      <c r="M8" s="8" t="s">
        <v>321</v>
      </c>
      <c r="N8" s="7" t="s">
        <v>154</v>
      </c>
      <c r="O8" s="7" t="s">
        <v>316</v>
      </c>
      <c r="P8" s="8" t="s">
        <v>824</v>
      </c>
      <c r="Q8" s="8" t="s">
        <v>317</v>
      </c>
      <c r="R8" s="8" t="s">
        <v>529</v>
      </c>
      <c r="S8" s="8" t="s">
        <v>980</v>
      </c>
      <c r="T8" s="8" t="s">
        <v>981</v>
      </c>
      <c r="U8" s="10"/>
      <c r="V8" s="10"/>
      <c r="W8" s="10"/>
      <c r="X8" s="162"/>
      <c r="Y8" s="10"/>
    </row>
    <row r="9" spans="1:25" ht="141" customHeight="1" x14ac:dyDescent="0.25">
      <c r="B9" s="19"/>
      <c r="C9" s="122" t="s">
        <v>1045</v>
      </c>
      <c r="D9" s="25" t="s">
        <v>1057</v>
      </c>
      <c r="E9" s="16" t="s">
        <v>1040</v>
      </c>
      <c r="F9" s="194" t="s">
        <v>867</v>
      </c>
      <c r="G9" s="194" t="s">
        <v>868</v>
      </c>
      <c r="H9" s="26">
        <v>27792</v>
      </c>
      <c r="I9" s="64"/>
      <c r="J9" s="23" t="s">
        <v>55</v>
      </c>
      <c r="K9" s="23" t="s">
        <v>8</v>
      </c>
      <c r="L9" s="20">
        <v>44498</v>
      </c>
      <c r="M9" s="24">
        <v>45225</v>
      </c>
      <c r="N9" s="24" t="s">
        <v>149</v>
      </c>
      <c r="O9" s="22">
        <f>12</f>
        <v>12</v>
      </c>
      <c r="P9" s="47" t="s">
        <v>828</v>
      </c>
      <c r="Q9" s="169" t="s">
        <v>1111</v>
      </c>
      <c r="R9" s="16" t="s">
        <v>1126</v>
      </c>
      <c r="S9" s="124" t="s">
        <v>916</v>
      </c>
      <c r="T9" s="129" t="s">
        <v>936</v>
      </c>
    </row>
    <row r="10" spans="1:25" ht="225.75" customHeight="1" x14ac:dyDescent="0.25">
      <c r="B10" s="19"/>
      <c r="C10" s="22" t="s">
        <v>686</v>
      </c>
      <c r="D10" s="22" t="s">
        <v>687</v>
      </c>
      <c r="E10" s="27" t="s">
        <v>759</v>
      </c>
      <c r="F10" s="16" t="s">
        <v>963</v>
      </c>
      <c r="G10" s="16" t="s">
        <v>688</v>
      </c>
      <c r="H10" s="26">
        <v>15098.4</v>
      </c>
      <c r="I10" s="26">
        <v>11743.2</v>
      </c>
      <c r="J10" s="23" t="s">
        <v>55</v>
      </c>
      <c r="K10" s="23" t="s">
        <v>473</v>
      </c>
      <c r="L10" s="20">
        <v>44138</v>
      </c>
      <c r="M10" s="13">
        <v>44867</v>
      </c>
      <c r="N10" s="21" t="s">
        <v>1075</v>
      </c>
      <c r="O10" s="35">
        <f>12+12</f>
        <v>24</v>
      </c>
      <c r="P10" s="178" t="s">
        <v>880</v>
      </c>
      <c r="Q10" s="38" t="s">
        <v>873</v>
      </c>
      <c r="R10" s="16" t="s">
        <v>881</v>
      </c>
      <c r="S10" s="110" t="s">
        <v>882</v>
      </c>
      <c r="T10" s="16"/>
    </row>
    <row r="11" spans="1:25" ht="235.5" customHeight="1" x14ac:dyDescent="0.25">
      <c r="B11" s="19"/>
      <c r="C11" s="22" t="s">
        <v>699</v>
      </c>
      <c r="D11" s="22" t="s">
        <v>705</v>
      </c>
      <c r="E11" s="22" t="s">
        <v>758</v>
      </c>
      <c r="F11" s="16" t="s">
        <v>698</v>
      </c>
      <c r="G11" s="16" t="s">
        <v>997</v>
      </c>
      <c r="H11" s="26">
        <v>8200</v>
      </c>
      <c r="I11" s="26"/>
      <c r="J11" s="23" t="s">
        <v>55</v>
      </c>
      <c r="K11" s="20" t="s">
        <v>8</v>
      </c>
      <c r="L11" s="20">
        <v>44148</v>
      </c>
      <c r="M11" s="13">
        <v>44878</v>
      </c>
      <c r="N11" s="24" t="s">
        <v>701</v>
      </c>
      <c r="O11" s="35">
        <f>12+12</f>
        <v>24</v>
      </c>
      <c r="P11" s="57" t="s">
        <v>830</v>
      </c>
      <c r="Q11" s="38" t="s">
        <v>858</v>
      </c>
      <c r="R11" s="16" t="s">
        <v>872</v>
      </c>
      <c r="S11" s="26"/>
      <c r="T11" s="16"/>
    </row>
    <row r="12" spans="1:25" ht="159" customHeight="1" x14ac:dyDescent="0.25">
      <c r="B12" s="19"/>
      <c r="C12" s="22" t="s">
        <v>279</v>
      </c>
      <c r="D12" s="25" t="s">
        <v>267</v>
      </c>
      <c r="E12" s="25" t="s">
        <v>760</v>
      </c>
      <c r="F12" s="16" t="s">
        <v>150</v>
      </c>
      <c r="G12" s="16" t="s">
        <v>224</v>
      </c>
      <c r="H12" s="26">
        <v>7900</v>
      </c>
      <c r="I12" s="64"/>
      <c r="J12" s="23" t="s">
        <v>55</v>
      </c>
      <c r="K12" s="23" t="s">
        <v>8</v>
      </c>
      <c r="L12" s="24">
        <v>43787</v>
      </c>
      <c r="M12" s="24">
        <v>44883</v>
      </c>
      <c r="N12" s="24" t="s">
        <v>883</v>
      </c>
      <c r="O12" s="35">
        <f>12+12+12</f>
        <v>36</v>
      </c>
      <c r="P12" s="57" t="s">
        <v>830</v>
      </c>
      <c r="Q12" s="72" t="s">
        <v>846</v>
      </c>
      <c r="R12" s="38" t="s">
        <v>1029</v>
      </c>
      <c r="S12" s="165"/>
      <c r="T12" s="16"/>
    </row>
    <row r="13" spans="1:25" ht="321.75" customHeight="1" x14ac:dyDescent="0.25">
      <c r="B13" s="19"/>
      <c r="C13" s="22" t="s">
        <v>1001</v>
      </c>
      <c r="D13" s="22" t="s">
        <v>1002</v>
      </c>
      <c r="E13" s="27" t="s">
        <v>1060</v>
      </c>
      <c r="F13" s="40" t="s">
        <v>1003</v>
      </c>
      <c r="G13" s="40" t="s">
        <v>1004</v>
      </c>
      <c r="H13" s="26">
        <v>22393.38</v>
      </c>
      <c r="I13" s="26"/>
      <c r="J13" s="23" t="s">
        <v>55</v>
      </c>
      <c r="K13" s="24" t="s">
        <v>8</v>
      </c>
      <c r="L13" s="20">
        <v>44721</v>
      </c>
      <c r="M13" s="13">
        <f>L13+180</f>
        <v>44901</v>
      </c>
      <c r="N13" s="26" t="s">
        <v>149</v>
      </c>
      <c r="O13" s="35">
        <f>6</f>
        <v>6</v>
      </c>
      <c r="P13" s="57" t="s">
        <v>828</v>
      </c>
      <c r="Q13" s="169" t="s">
        <v>1112</v>
      </c>
      <c r="R13" s="38" t="s">
        <v>1059</v>
      </c>
      <c r="S13" s="36"/>
      <c r="T13" s="36"/>
    </row>
    <row r="14" spans="1:25" ht="210" customHeight="1" x14ac:dyDescent="0.25">
      <c r="B14" s="19"/>
      <c r="C14" s="22" t="s">
        <v>189</v>
      </c>
      <c r="D14" s="22" t="s">
        <v>273</v>
      </c>
      <c r="E14" s="22" t="s">
        <v>761</v>
      </c>
      <c r="F14" s="16" t="s">
        <v>960</v>
      </c>
      <c r="G14" s="16" t="s">
        <v>606</v>
      </c>
      <c r="H14" s="26">
        <v>30600</v>
      </c>
      <c r="I14" s="64">
        <v>21780</v>
      </c>
      <c r="J14" s="23" t="s">
        <v>55</v>
      </c>
      <c r="K14" s="23" t="s">
        <v>8</v>
      </c>
      <c r="L14" s="24">
        <v>43810</v>
      </c>
      <c r="M14" s="24">
        <v>44906</v>
      </c>
      <c r="N14" s="24" t="s">
        <v>883</v>
      </c>
      <c r="O14" s="22">
        <f>12+12+12</f>
        <v>36</v>
      </c>
      <c r="P14" s="47" t="s">
        <v>830</v>
      </c>
      <c r="Q14" s="72" t="s">
        <v>1080</v>
      </c>
      <c r="R14" s="38" t="s">
        <v>1014</v>
      </c>
      <c r="S14" s="21"/>
      <c r="T14" s="16"/>
    </row>
    <row r="15" spans="1:25" ht="215.25" customHeight="1" x14ac:dyDescent="0.25">
      <c r="B15" s="19"/>
      <c r="C15" s="22" t="s">
        <v>25</v>
      </c>
      <c r="D15" s="25" t="s">
        <v>26</v>
      </c>
      <c r="E15" s="25" t="s">
        <v>762</v>
      </c>
      <c r="F15" s="22" t="s">
        <v>946</v>
      </c>
      <c r="G15" s="16" t="s">
        <v>1000</v>
      </c>
      <c r="H15" s="26">
        <v>9360</v>
      </c>
      <c r="I15" s="64"/>
      <c r="J15" s="23" t="s">
        <v>55</v>
      </c>
      <c r="K15" s="24" t="s">
        <v>8</v>
      </c>
      <c r="L15" s="24">
        <v>43088</v>
      </c>
      <c r="M15" s="24">
        <v>44914</v>
      </c>
      <c r="N15" s="26" t="s">
        <v>174</v>
      </c>
      <c r="O15" s="35">
        <f>12+12+12+12+12</f>
        <v>60</v>
      </c>
      <c r="P15" s="35" t="s">
        <v>830</v>
      </c>
      <c r="Q15" s="38" t="s">
        <v>802</v>
      </c>
      <c r="R15" s="38" t="s">
        <v>1014</v>
      </c>
      <c r="S15" s="21"/>
      <c r="T15" s="16"/>
    </row>
    <row r="16" spans="1:25" ht="161.25" customHeight="1" x14ac:dyDescent="0.25">
      <c r="B16" s="19"/>
      <c r="C16" s="22" t="s">
        <v>292</v>
      </c>
      <c r="D16" s="25" t="s">
        <v>271</v>
      </c>
      <c r="E16" s="16" t="s">
        <v>1036</v>
      </c>
      <c r="F16" s="40" t="s">
        <v>173</v>
      </c>
      <c r="G16" s="40" t="s">
        <v>233</v>
      </c>
      <c r="H16" s="26">
        <v>219807.5</v>
      </c>
      <c r="I16" s="64">
        <f>H16*1.25</f>
        <v>274759.375</v>
      </c>
      <c r="J16" s="23" t="s">
        <v>55</v>
      </c>
      <c r="K16" s="23" t="s">
        <v>8</v>
      </c>
      <c r="L16" s="20">
        <v>43850</v>
      </c>
      <c r="M16" s="24">
        <v>44915</v>
      </c>
      <c r="N16" s="23" t="s">
        <v>1109</v>
      </c>
      <c r="O16" s="22">
        <f>12+4+4+12+3</f>
        <v>35</v>
      </c>
      <c r="P16" s="22" t="s">
        <v>829</v>
      </c>
      <c r="Q16" s="40" t="s">
        <v>1063</v>
      </c>
      <c r="R16" s="38" t="s">
        <v>1064</v>
      </c>
      <c r="S16" s="110" t="s">
        <v>929</v>
      </c>
      <c r="T16" s="129" t="s">
        <v>936</v>
      </c>
    </row>
    <row r="17" spans="2:20" ht="185.25" customHeight="1" x14ac:dyDescent="0.25">
      <c r="B17" s="19"/>
      <c r="C17" s="22" t="s">
        <v>145</v>
      </c>
      <c r="D17" s="22" t="s">
        <v>146</v>
      </c>
      <c r="E17" s="22" t="s">
        <v>723</v>
      </c>
      <c r="F17" s="43" t="s">
        <v>959</v>
      </c>
      <c r="G17" s="16" t="s">
        <v>907</v>
      </c>
      <c r="H17" s="26">
        <v>110841.28</v>
      </c>
      <c r="I17" s="26">
        <v>27710</v>
      </c>
      <c r="J17" s="23" t="s">
        <v>55</v>
      </c>
      <c r="K17" s="24" t="s">
        <v>8</v>
      </c>
      <c r="L17" s="24">
        <v>43753</v>
      </c>
      <c r="M17" s="24">
        <v>44926</v>
      </c>
      <c r="N17" s="21" t="s">
        <v>1125</v>
      </c>
      <c r="O17" s="35">
        <f>9+6+5+6+4+6+3</f>
        <v>39</v>
      </c>
      <c r="P17" s="35" t="s">
        <v>828</v>
      </c>
      <c r="Q17" s="157" t="s">
        <v>869</v>
      </c>
      <c r="R17" s="38" t="s">
        <v>1008</v>
      </c>
      <c r="S17" s="110"/>
      <c r="T17" s="129" t="s">
        <v>936</v>
      </c>
    </row>
    <row r="18" spans="2:20" ht="135.75" customHeight="1" x14ac:dyDescent="0.25">
      <c r="B18" s="19"/>
      <c r="C18" s="22" t="s">
        <v>690</v>
      </c>
      <c r="D18" s="22" t="s">
        <v>691</v>
      </c>
      <c r="E18" s="27" t="s">
        <v>729</v>
      </c>
      <c r="F18" s="16" t="s">
        <v>947</v>
      </c>
      <c r="G18" s="16" t="s">
        <v>692</v>
      </c>
      <c r="H18" s="26">
        <v>2549.91</v>
      </c>
      <c r="I18" s="26"/>
      <c r="J18" s="23" t="s">
        <v>55</v>
      </c>
      <c r="K18" s="13" t="s">
        <v>473</v>
      </c>
      <c r="L18" s="20">
        <v>44196</v>
      </c>
      <c r="M18" s="13">
        <v>44926</v>
      </c>
      <c r="N18" s="26" t="s">
        <v>153</v>
      </c>
      <c r="O18" s="35">
        <f>12+12</f>
        <v>24</v>
      </c>
      <c r="P18" s="57" t="s">
        <v>825</v>
      </c>
      <c r="Q18" s="38" t="s">
        <v>847</v>
      </c>
      <c r="R18" s="29" t="s">
        <v>1012</v>
      </c>
      <c r="S18" s="26"/>
      <c r="T18" s="16"/>
    </row>
    <row r="19" spans="2:20" ht="234.75" customHeight="1" x14ac:dyDescent="0.25">
      <c r="B19" s="19"/>
      <c r="C19" s="22" t="s">
        <v>42</v>
      </c>
      <c r="D19" s="22" t="s">
        <v>264</v>
      </c>
      <c r="E19" s="22" t="s">
        <v>717</v>
      </c>
      <c r="F19" s="22" t="s">
        <v>813</v>
      </c>
      <c r="G19" s="16" t="s">
        <v>609</v>
      </c>
      <c r="H19" s="26">
        <v>206999.52</v>
      </c>
      <c r="I19" s="26">
        <v>206999.52</v>
      </c>
      <c r="J19" s="23" t="s">
        <v>55</v>
      </c>
      <c r="K19" s="24" t="s">
        <v>8</v>
      </c>
      <c r="L19" s="24">
        <v>43286</v>
      </c>
      <c r="M19" s="24">
        <v>44931</v>
      </c>
      <c r="N19" s="21" t="s">
        <v>901</v>
      </c>
      <c r="O19" s="35">
        <f>12+3+1+2+6+6+6+6+12</f>
        <v>54</v>
      </c>
      <c r="P19" s="57" t="s">
        <v>830</v>
      </c>
      <c r="Q19" s="38" t="s">
        <v>1077</v>
      </c>
      <c r="R19" s="38" t="s">
        <v>1019</v>
      </c>
      <c r="S19" s="36" t="s">
        <v>889</v>
      </c>
      <c r="T19" s="129" t="s">
        <v>936</v>
      </c>
    </row>
    <row r="20" spans="2:20" ht="138.75" customHeight="1" x14ac:dyDescent="0.25">
      <c r="B20" s="19"/>
      <c r="C20" s="22" t="s">
        <v>43</v>
      </c>
      <c r="D20" s="22" t="s">
        <v>107</v>
      </c>
      <c r="E20" s="22" t="s">
        <v>722</v>
      </c>
      <c r="F20" s="43" t="s">
        <v>964</v>
      </c>
      <c r="G20" s="16" t="s">
        <v>222</v>
      </c>
      <c r="H20" s="26">
        <v>31326.68</v>
      </c>
      <c r="I20" s="64">
        <v>33600</v>
      </c>
      <c r="J20" s="23" t="s">
        <v>55</v>
      </c>
      <c r="K20" s="20" t="s">
        <v>8</v>
      </c>
      <c r="L20" s="24">
        <v>43476</v>
      </c>
      <c r="M20" s="24">
        <v>44936</v>
      </c>
      <c r="N20" s="21" t="s">
        <v>900</v>
      </c>
      <c r="O20" s="35">
        <f>12+12+12+12</f>
        <v>48</v>
      </c>
      <c r="P20" s="57" t="s">
        <v>831</v>
      </c>
      <c r="Q20" s="16" t="s">
        <v>1069</v>
      </c>
      <c r="R20" s="16" t="s">
        <v>1018</v>
      </c>
      <c r="S20" s="21" t="s">
        <v>779</v>
      </c>
      <c r="T20" s="123"/>
    </row>
    <row r="21" spans="2:20" ht="170.25" customHeight="1" x14ac:dyDescent="0.25">
      <c r="B21" s="19"/>
      <c r="C21" s="22" t="s">
        <v>52</v>
      </c>
      <c r="D21" s="22" t="s">
        <v>53</v>
      </c>
      <c r="E21" s="22" t="s">
        <v>720</v>
      </c>
      <c r="F21" s="40" t="s">
        <v>961</v>
      </c>
      <c r="G21" s="19" t="s">
        <v>54</v>
      </c>
      <c r="H21" s="26">
        <v>7420</v>
      </c>
      <c r="I21" s="64"/>
      <c r="J21" s="23" t="s">
        <v>55</v>
      </c>
      <c r="K21" s="24" t="s">
        <v>8</v>
      </c>
      <c r="L21" s="24">
        <v>43475</v>
      </c>
      <c r="M21" s="24">
        <v>44936</v>
      </c>
      <c r="N21" s="26" t="s">
        <v>157</v>
      </c>
      <c r="O21" s="35">
        <f>12+12+12+12</f>
        <v>48</v>
      </c>
      <c r="P21" s="35" t="s">
        <v>825</v>
      </c>
      <c r="Q21" s="16" t="s">
        <v>848</v>
      </c>
      <c r="R21" s="38" t="s">
        <v>1023</v>
      </c>
      <c r="S21" s="152"/>
      <c r="T21" s="123"/>
    </row>
    <row r="22" spans="2:20" ht="196.5" customHeight="1" x14ac:dyDescent="0.25">
      <c r="B22" s="19"/>
      <c r="C22" s="22" t="s">
        <v>1065</v>
      </c>
      <c r="D22" s="25" t="s">
        <v>1066</v>
      </c>
      <c r="E22" s="16" t="s">
        <v>1067</v>
      </c>
      <c r="F22" s="40" t="s">
        <v>859</v>
      </c>
      <c r="G22" s="40" t="s">
        <v>1068</v>
      </c>
      <c r="H22" s="26">
        <v>156000</v>
      </c>
      <c r="I22" s="26"/>
      <c r="J22" s="23" t="s">
        <v>55</v>
      </c>
      <c r="K22" s="23" t="s">
        <v>8</v>
      </c>
      <c r="L22" s="20">
        <v>44764</v>
      </c>
      <c r="M22" s="24">
        <f>L22+180</f>
        <v>44944</v>
      </c>
      <c r="N22" s="180" t="s">
        <v>149</v>
      </c>
      <c r="O22" s="28">
        <v>6</v>
      </c>
      <c r="P22" s="181" t="s">
        <v>830</v>
      </c>
      <c r="Q22" s="40" t="s">
        <v>1114</v>
      </c>
      <c r="R22" s="38" t="s">
        <v>1064</v>
      </c>
      <c r="S22" s="110"/>
      <c r="T22" s="16"/>
    </row>
    <row r="23" spans="2:20" ht="176.25" customHeight="1" x14ac:dyDescent="0.25">
      <c r="B23" s="19"/>
      <c r="C23" s="22" t="s">
        <v>275</v>
      </c>
      <c r="D23" s="25" t="s">
        <v>271</v>
      </c>
      <c r="E23" s="16" t="s">
        <v>724</v>
      </c>
      <c r="F23" s="16" t="s">
        <v>166</v>
      </c>
      <c r="G23" s="16" t="s">
        <v>240</v>
      </c>
      <c r="H23" s="26">
        <v>10780</v>
      </c>
      <c r="I23" s="26">
        <v>13475</v>
      </c>
      <c r="J23" s="23" t="s">
        <v>55</v>
      </c>
      <c r="K23" s="23" t="s">
        <v>8</v>
      </c>
      <c r="L23" s="20">
        <v>43850</v>
      </c>
      <c r="M23" s="24">
        <v>44946</v>
      </c>
      <c r="N23" s="23" t="s">
        <v>906</v>
      </c>
      <c r="O23" s="22">
        <f>12+6+6+12</f>
        <v>36</v>
      </c>
      <c r="P23" s="47" t="s">
        <v>829</v>
      </c>
      <c r="Q23" s="157" t="s">
        <v>854</v>
      </c>
      <c r="R23" s="38" t="s">
        <v>1024</v>
      </c>
      <c r="S23" s="21"/>
      <c r="T23" s="129" t="s">
        <v>936</v>
      </c>
    </row>
    <row r="24" spans="2:20" ht="177.75" customHeight="1" x14ac:dyDescent="0.25">
      <c r="B24" s="19"/>
      <c r="C24" s="22" t="s">
        <v>1051</v>
      </c>
      <c r="D24" s="22" t="s">
        <v>1052</v>
      </c>
      <c r="E24" s="27" t="s">
        <v>1053</v>
      </c>
      <c r="F24" s="16" t="s">
        <v>1050</v>
      </c>
      <c r="G24" s="16" t="s">
        <v>1054</v>
      </c>
      <c r="H24" s="26">
        <v>17475</v>
      </c>
      <c r="I24" s="26"/>
      <c r="J24" s="23" t="s">
        <v>55</v>
      </c>
      <c r="K24" s="20" t="s">
        <v>8</v>
      </c>
      <c r="L24" s="20">
        <v>44778</v>
      </c>
      <c r="M24" s="13">
        <f>L24+180</f>
        <v>44958</v>
      </c>
      <c r="N24" s="26" t="s">
        <v>149</v>
      </c>
      <c r="O24" s="35">
        <f>6</f>
        <v>6</v>
      </c>
      <c r="P24" s="57" t="s">
        <v>829</v>
      </c>
      <c r="Q24" s="173" t="s">
        <v>979</v>
      </c>
      <c r="R24" s="38" t="s">
        <v>1055</v>
      </c>
      <c r="S24" s="26"/>
      <c r="T24" s="16"/>
    </row>
    <row r="25" spans="2:20" ht="177.75" customHeight="1" x14ac:dyDescent="0.25">
      <c r="B25" s="19"/>
      <c r="C25" s="22" t="s">
        <v>64</v>
      </c>
      <c r="D25" s="22" t="s">
        <v>255</v>
      </c>
      <c r="E25" s="22" t="s">
        <v>733</v>
      </c>
      <c r="F25" s="16" t="s">
        <v>948</v>
      </c>
      <c r="G25" s="16" t="s">
        <v>769</v>
      </c>
      <c r="H25" s="26">
        <v>19200</v>
      </c>
      <c r="I25" s="64">
        <f>(1856.4*12)+(600.53*12)</f>
        <v>29483.160000000003</v>
      </c>
      <c r="J25" s="23" t="s">
        <v>917</v>
      </c>
      <c r="K25" s="24" t="s">
        <v>8</v>
      </c>
      <c r="L25" s="24">
        <v>42979</v>
      </c>
      <c r="M25" s="24">
        <v>44959</v>
      </c>
      <c r="N25" s="26" t="s">
        <v>909</v>
      </c>
      <c r="O25" s="35">
        <f>12+12+12+5+12+12</f>
        <v>65</v>
      </c>
      <c r="P25" s="57" t="s">
        <v>832</v>
      </c>
      <c r="Q25" s="38" t="s">
        <v>852</v>
      </c>
      <c r="R25" s="38" t="s">
        <v>1013</v>
      </c>
      <c r="S25" s="110"/>
      <c r="T25" s="129"/>
    </row>
    <row r="26" spans="2:20" ht="111" customHeight="1" x14ac:dyDescent="0.25">
      <c r="B26" s="19"/>
      <c r="C26" s="22" t="s">
        <v>291</v>
      </c>
      <c r="D26" s="22" t="s">
        <v>168</v>
      </c>
      <c r="E26" s="22" t="s">
        <v>736</v>
      </c>
      <c r="F26" s="16" t="s">
        <v>167</v>
      </c>
      <c r="G26" s="16" t="s">
        <v>229</v>
      </c>
      <c r="H26" s="26">
        <v>5200</v>
      </c>
      <c r="I26" s="64"/>
      <c r="J26" s="23" t="s">
        <v>55</v>
      </c>
      <c r="K26" s="23" t="s">
        <v>8</v>
      </c>
      <c r="L26" s="20">
        <v>43864</v>
      </c>
      <c r="M26" s="24">
        <v>44960</v>
      </c>
      <c r="N26" s="24" t="s">
        <v>158</v>
      </c>
      <c r="O26" s="22">
        <f>12+12+12</f>
        <v>36</v>
      </c>
      <c r="P26" s="22" t="s">
        <v>825</v>
      </c>
      <c r="Q26" s="16" t="s">
        <v>844</v>
      </c>
      <c r="R26" s="38" t="s">
        <v>1013</v>
      </c>
      <c r="S26" s="123"/>
      <c r="T26" s="156"/>
    </row>
    <row r="27" spans="2:20" ht="193.5" customHeight="1" x14ac:dyDescent="0.25">
      <c r="B27" s="19"/>
      <c r="C27" s="22" t="s">
        <v>73</v>
      </c>
      <c r="D27" s="22" t="s">
        <v>74</v>
      </c>
      <c r="E27" s="22" t="s">
        <v>1033</v>
      </c>
      <c r="F27" s="16" t="s">
        <v>949</v>
      </c>
      <c r="G27" s="16" t="s">
        <v>977</v>
      </c>
      <c r="H27" s="26">
        <v>9360</v>
      </c>
      <c r="I27" s="64"/>
      <c r="J27" s="23" t="s">
        <v>917</v>
      </c>
      <c r="K27" s="20" t="s">
        <v>8</v>
      </c>
      <c r="L27" s="20">
        <v>43146</v>
      </c>
      <c r="M27" s="20">
        <v>44972</v>
      </c>
      <c r="N27" s="26" t="s">
        <v>174</v>
      </c>
      <c r="O27" s="35">
        <f>12+12+12+12+12</f>
        <v>60</v>
      </c>
      <c r="P27" s="35" t="s">
        <v>832</v>
      </c>
      <c r="Q27" s="16" t="s">
        <v>887</v>
      </c>
      <c r="R27" s="38" t="s">
        <v>1025</v>
      </c>
      <c r="S27" s="123"/>
      <c r="T27" s="129"/>
    </row>
    <row r="28" spans="2:20" ht="193.5" customHeight="1" x14ac:dyDescent="0.25">
      <c r="B28" s="19"/>
      <c r="C28" s="22" t="s">
        <v>197</v>
      </c>
      <c r="D28" s="25" t="s">
        <v>198</v>
      </c>
      <c r="E28" s="25" t="s">
        <v>737</v>
      </c>
      <c r="F28" s="16" t="s">
        <v>962</v>
      </c>
      <c r="G28" s="16" t="s">
        <v>230</v>
      </c>
      <c r="H28" s="26">
        <v>3900</v>
      </c>
      <c r="I28" s="64"/>
      <c r="J28" s="23" t="s">
        <v>55</v>
      </c>
      <c r="K28" s="23" t="s">
        <v>8</v>
      </c>
      <c r="L28" s="24">
        <v>43892</v>
      </c>
      <c r="M28" s="24">
        <v>44987</v>
      </c>
      <c r="N28" s="24" t="s">
        <v>158</v>
      </c>
      <c r="O28" s="22">
        <f>12+12+12</f>
        <v>36</v>
      </c>
      <c r="P28" s="22" t="s">
        <v>830</v>
      </c>
      <c r="Q28" s="16" t="s">
        <v>1083</v>
      </c>
      <c r="R28" s="38" t="s">
        <v>1026</v>
      </c>
      <c r="S28" s="123"/>
      <c r="T28" s="106"/>
    </row>
    <row r="29" spans="2:20" ht="149.25" customHeight="1" x14ac:dyDescent="0.25">
      <c r="B29" s="19"/>
      <c r="C29" s="22" t="s">
        <v>939</v>
      </c>
      <c r="D29" s="22" t="s">
        <v>990</v>
      </c>
      <c r="E29" s="22" t="s">
        <v>991</v>
      </c>
      <c r="F29" s="22" t="s">
        <v>992</v>
      </c>
      <c r="G29" s="16" t="s">
        <v>38</v>
      </c>
      <c r="H29" s="26">
        <v>50000</v>
      </c>
      <c r="I29" s="64"/>
      <c r="J29" s="23" t="s">
        <v>938</v>
      </c>
      <c r="K29" s="24" t="s">
        <v>473</v>
      </c>
      <c r="L29" s="24">
        <v>44629</v>
      </c>
      <c r="M29" s="24">
        <v>44994</v>
      </c>
      <c r="N29" s="26" t="s">
        <v>149</v>
      </c>
      <c r="O29" s="35">
        <f>12</f>
        <v>12</v>
      </c>
      <c r="P29" s="57" t="s">
        <v>937</v>
      </c>
      <c r="Q29" s="38" t="s">
        <v>1071</v>
      </c>
      <c r="R29" s="169" t="s">
        <v>1016</v>
      </c>
      <c r="S29" s="124"/>
      <c r="T29" s="106"/>
    </row>
    <row r="30" spans="2:20" ht="164.25" customHeight="1" x14ac:dyDescent="0.25">
      <c r="B30" s="19"/>
      <c r="C30" s="22">
        <v>9912526306</v>
      </c>
      <c r="D30" s="22" t="s">
        <v>1056</v>
      </c>
      <c r="E30" s="92" t="s">
        <v>1034</v>
      </c>
      <c r="F30" s="22" t="s">
        <v>792</v>
      </c>
      <c r="G30" s="16" t="s">
        <v>793</v>
      </c>
      <c r="H30" s="26">
        <v>645000</v>
      </c>
      <c r="I30" s="26"/>
      <c r="J30" s="23" t="s">
        <v>794</v>
      </c>
      <c r="K30" s="13" t="s">
        <v>473</v>
      </c>
      <c r="L30" s="20">
        <v>44271</v>
      </c>
      <c r="M30" s="13">
        <v>45001</v>
      </c>
      <c r="N30" s="26" t="s">
        <v>149</v>
      </c>
      <c r="O30" s="35">
        <f>12+12</f>
        <v>24</v>
      </c>
      <c r="P30" s="57" t="s">
        <v>830</v>
      </c>
      <c r="Q30" s="169" t="s">
        <v>1049</v>
      </c>
      <c r="R30" s="38" t="s">
        <v>1020</v>
      </c>
      <c r="S30" s="123"/>
      <c r="T30" s="106"/>
    </row>
    <row r="31" spans="2:20" ht="196.5" customHeight="1" x14ac:dyDescent="0.25">
      <c r="B31" s="19"/>
      <c r="C31" s="22" t="s">
        <v>782</v>
      </c>
      <c r="D31" s="22" t="s">
        <v>85</v>
      </c>
      <c r="E31" s="22" t="s">
        <v>744</v>
      </c>
      <c r="F31" s="17" t="s">
        <v>950</v>
      </c>
      <c r="G31" s="16" t="s">
        <v>783</v>
      </c>
      <c r="H31" s="26">
        <v>14400</v>
      </c>
      <c r="I31" s="64">
        <f>(800*12)+(500*12)</f>
        <v>15600</v>
      </c>
      <c r="J31" s="23" t="s">
        <v>917</v>
      </c>
      <c r="K31" s="23" t="s">
        <v>8</v>
      </c>
      <c r="L31" s="20">
        <v>42827</v>
      </c>
      <c r="M31" s="24">
        <v>45018</v>
      </c>
      <c r="N31" s="24" t="s">
        <v>909</v>
      </c>
      <c r="O31" s="22">
        <f>12+12+12+12+12+12</f>
        <v>72</v>
      </c>
      <c r="P31" s="22" t="s">
        <v>832</v>
      </c>
      <c r="Q31" s="16" t="s">
        <v>886</v>
      </c>
      <c r="R31" s="38" t="s">
        <v>1009</v>
      </c>
      <c r="S31" s="110"/>
      <c r="T31" s="129"/>
    </row>
    <row r="32" spans="2:20" ht="194.25" customHeight="1" x14ac:dyDescent="0.25">
      <c r="B32" s="19"/>
      <c r="C32" s="22" t="s">
        <v>910</v>
      </c>
      <c r="D32" s="25" t="s">
        <v>911</v>
      </c>
      <c r="E32" s="27" t="s">
        <v>918</v>
      </c>
      <c r="F32" s="22" t="s">
        <v>951</v>
      </c>
      <c r="G32" s="16" t="s">
        <v>226</v>
      </c>
      <c r="H32" s="26">
        <v>89034.72</v>
      </c>
      <c r="I32" s="64"/>
      <c r="J32" s="23" t="s">
        <v>55</v>
      </c>
      <c r="K32" s="24" t="s">
        <v>8</v>
      </c>
      <c r="L32" s="24">
        <v>44655</v>
      </c>
      <c r="M32" s="20">
        <v>45020</v>
      </c>
      <c r="N32" s="26" t="s">
        <v>149</v>
      </c>
      <c r="O32" s="35">
        <f>12</f>
        <v>12</v>
      </c>
      <c r="P32" s="57" t="s">
        <v>831</v>
      </c>
      <c r="Q32" s="38" t="s">
        <v>1061</v>
      </c>
      <c r="R32" s="38" t="s">
        <v>1013</v>
      </c>
      <c r="S32" s="110"/>
      <c r="T32" s="129"/>
    </row>
    <row r="33" spans="2:20" ht="158.25" customHeight="1" x14ac:dyDescent="0.25">
      <c r="B33" s="19"/>
      <c r="C33" s="22" t="s">
        <v>293</v>
      </c>
      <c r="D33" s="22" t="s">
        <v>249</v>
      </c>
      <c r="E33" s="22" t="s">
        <v>739</v>
      </c>
      <c r="F33" s="40" t="s">
        <v>965</v>
      </c>
      <c r="G33" s="16" t="s">
        <v>784</v>
      </c>
      <c r="H33" s="26">
        <v>6250</v>
      </c>
      <c r="I33" s="64"/>
      <c r="J33" s="13" t="s">
        <v>41</v>
      </c>
      <c r="K33" s="13" t="s">
        <v>19</v>
      </c>
      <c r="L33" s="24">
        <v>42835</v>
      </c>
      <c r="M33" s="24">
        <v>45026</v>
      </c>
      <c r="N33" s="21" t="s">
        <v>922</v>
      </c>
      <c r="O33" s="35">
        <f>12+12+12+12+12+12</f>
        <v>72</v>
      </c>
      <c r="P33" s="57" t="s">
        <v>830</v>
      </c>
      <c r="Q33" s="38" t="s">
        <v>841</v>
      </c>
      <c r="R33" s="38" t="s">
        <v>1015</v>
      </c>
      <c r="S33" s="160" t="s">
        <v>923</v>
      </c>
      <c r="T33" s="129"/>
    </row>
    <row r="34" spans="2:20" ht="170.25" customHeight="1" x14ac:dyDescent="0.25">
      <c r="B34" s="19"/>
      <c r="C34" s="22" t="s">
        <v>30</v>
      </c>
      <c r="D34" s="22" t="s">
        <v>39</v>
      </c>
      <c r="E34" s="22" t="s">
        <v>741</v>
      </c>
      <c r="F34" s="16" t="s">
        <v>952</v>
      </c>
      <c r="G34" s="22" t="s">
        <v>227</v>
      </c>
      <c r="H34" s="26">
        <v>1236</v>
      </c>
      <c r="I34" s="64">
        <v>1640.52</v>
      </c>
      <c r="J34" s="23" t="s">
        <v>55</v>
      </c>
      <c r="K34" s="24" t="s">
        <v>8</v>
      </c>
      <c r="L34" s="24">
        <v>43232</v>
      </c>
      <c r="M34" s="24">
        <v>45058</v>
      </c>
      <c r="N34" s="26" t="s">
        <v>174</v>
      </c>
      <c r="O34" s="35">
        <f>12+12+12+12+12</f>
        <v>60</v>
      </c>
      <c r="P34" s="57" t="s">
        <v>833</v>
      </c>
      <c r="Q34" s="157" t="s">
        <v>919</v>
      </c>
      <c r="R34" s="38" t="s">
        <v>1008</v>
      </c>
      <c r="S34" s="110"/>
      <c r="T34" s="129" t="s">
        <v>936</v>
      </c>
    </row>
    <row r="35" spans="2:20" ht="75" customHeight="1" x14ac:dyDescent="0.25">
      <c r="B35" s="19"/>
      <c r="C35" s="22" t="s">
        <v>366</v>
      </c>
      <c r="D35" s="25" t="s">
        <v>246</v>
      </c>
      <c r="E35" s="25" t="s">
        <v>726</v>
      </c>
      <c r="F35" s="19" t="s">
        <v>11</v>
      </c>
      <c r="G35" s="40" t="s">
        <v>12</v>
      </c>
      <c r="H35" s="26">
        <v>51200</v>
      </c>
      <c r="I35" s="64">
        <v>44929.42</v>
      </c>
      <c r="J35" s="23" t="s">
        <v>55</v>
      </c>
      <c r="K35" s="24" t="s">
        <v>8</v>
      </c>
      <c r="L35" s="24">
        <v>43364</v>
      </c>
      <c r="M35" s="24">
        <v>45067</v>
      </c>
      <c r="N35" s="26" t="s">
        <v>924</v>
      </c>
      <c r="O35" s="35">
        <f>12+4+4+4+4+4+12+12</f>
        <v>56</v>
      </c>
      <c r="P35" s="57" t="s">
        <v>830</v>
      </c>
      <c r="Q35" s="38" t="s">
        <v>803</v>
      </c>
      <c r="R35" s="16" t="s">
        <v>1015</v>
      </c>
      <c r="S35" s="123"/>
      <c r="T35" s="106"/>
    </row>
    <row r="36" spans="2:20" ht="215.25" customHeight="1" x14ac:dyDescent="0.25">
      <c r="B36" s="19"/>
      <c r="C36" s="22" t="s">
        <v>541</v>
      </c>
      <c r="D36" s="25" t="s">
        <v>614</v>
      </c>
      <c r="E36" s="27" t="s">
        <v>742</v>
      </c>
      <c r="F36" s="16" t="s">
        <v>967</v>
      </c>
      <c r="G36" s="16" t="s">
        <v>998</v>
      </c>
      <c r="H36" s="26">
        <v>19860</v>
      </c>
      <c r="I36" s="26"/>
      <c r="J36" s="23" t="s">
        <v>55</v>
      </c>
      <c r="K36" s="13" t="s">
        <v>8</v>
      </c>
      <c r="L36" s="20">
        <v>43986</v>
      </c>
      <c r="M36" s="13">
        <v>45081</v>
      </c>
      <c r="N36" s="21" t="s">
        <v>927</v>
      </c>
      <c r="O36" s="35">
        <f>12+12+12</f>
        <v>36</v>
      </c>
      <c r="P36" s="57" t="s">
        <v>834</v>
      </c>
      <c r="Q36" s="173" t="s">
        <v>921</v>
      </c>
      <c r="R36" s="38" t="s">
        <v>1008</v>
      </c>
      <c r="S36" s="110"/>
      <c r="T36" s="36"/>
    </row>
    <row r="37" spans="2:20" ht="105" customHeight="1" x14ac:dyDescent="0.25">
      <c r="B37" s="19"/>
      <c r="C37" s="22" t="s">
        <v>33</v>
      </c>
      <c r="D37" s="25" t="s">
        <v>33</v>
      </c>
      <c r="E37" s="25" t="s">
        <v>743</v>
      </c>
      <c r="F37" s="22" t="s">
        <v>34</v>
      </c>
      <c r="G37" s="16" t="s">
        <v>35</v>
      </c>
      <c r="H37" s="26">
        <v>7500</v>
      </c>
      <c r="I37" s="64"/>
      <c r="J37" s="23" t="s">
        <v>55</v>
      </c>
      <c r="K37" s="24" t="s">
        <v>8</v>
      </c>
      <c r="L37" s="24">
        <v>43272</v>
      </c>
      <c r="M37" s="24">
        <v>45097</v>
      </c>
      <c r="N37" s="26" t="s">
        <v>174</v>
      </c>
      <c r="O37" s="35">
        <f>12+12+12+12+12</f>
        <v>60</v>
      </c>
      <c r="P37" s="57" t="s">
        <v>835</v>
      </c>
      <c r="Q37" s="39" t="s">
        <v>905</v>
      </c>
      <c r="R37" s="16" t="s">
        <v>1009</v>
      </c>
      <c r="S37" s="124"/>
      <c r="T37" s="110"/>
    </row>
    <row r="38" spans="2:20" ht="105" customHeight="1" x14ac:dyDescent="0.25">
      <c r="B38" s="19"/>
      <c r="C38" s="22" t="s">
        <v>534</v>
      </c>
      <c r="D38" s="25" t="s">
        <v>200</v>
      </c>
      <c r="E38" s="27" t="s">
        <v>812</v>
      </c>
      <c r="F38" s="19" t="s">
        <v>201</v>
      </c>
      <c r="G38" s="40" t="s">
        <v>853</v>
      </c>
      <c r="H38" s="26">
        <v>15800</v>
      </c>
      <c r="I38" s="26">
        <v>22600</v>
      </c>
      <c r="J38" s="23" t="s">
        <v>55</v>
      </c>
      <c r="K38" s="20" t="s">
        <v>8</v>
      </c>
      <c r="L38" s="20">
        <v>44008</v>
      </c>
      <c r="M38" s="20">
        <v>45103</v>
      </c>
      <c r="N38" s="26" t="s">
        <v>158</v>
      </c>
      <c r="O38" s="16">
        <f>12+12+12</f>
        <v>36</v>
      </c>
      <c r="P38" s="38" t="s">
        <v>827</v>
      </c>
      <c r="Q38" s="38" t="s">
        <v>884</v>
      </c>
      <c r="R38" s="16" t="s">
        <v>1011</v>
      </c>
      <c r="S38" s="170"/>
      <c r="T38" s="170"/>
    </row>
    <row r="39" spans="2:20" ht="175.5" customHeight="1" x14ac:dyDescent="0.25">
      <c r="B39" s="19"/>
      <c r="C39" s="22" t="s">
        <v>973</v>
      </c>
      <c r="D39" s="22" t="s">
        <v>974</v>
      </c>
      <c r="E39" s="92" t="s">
        <v>975</v>
      </c>
      <c r="F39" s="40" t="s">
        <v>976</v>
      </c>
      <c r="G39" s="16" t="s">
        <v>978</v>
      </c>
      <c r="H39" s="26">
        <v>15600</v>
      </c>
      <c r="I39" s="64"/>
      <c r="J39" s="23" t="s">
        <v>917</v>
      </c>
      <c r="K39" s="20" t="s">
        <v>8</v>
      </c>
      <c r="L39" s="24">
        <v>44743</v>
      </c>
      <c r="M39" s="24">
        <v>45108</v>
      </c>
      <c r="N39" s="21" t="s">
        <v>149</v>
      </c>
      <c r="O39" s="35">
        <f>24</f>
        <v>24</v>
      </c>
      <c r="P39" s="57"/>
      <c r="Q39" s="38" t="s">
        <v>1062</v>
      </c>
      <c r="R39" s="16" t="s">
        <v>1006</v>
      </c>
      <c r="S39" s="21"/>
      <c r="T39" s="110"/>
    </row>
    <row r="40" spans="2:20" ht="127.5" customHeight="1" x14ac:dyDescent="0.25">
      <c r="B40" s="19"/>
      <c r="C40" s="22" t="s">
        <v>535</v>
      </c>
      <c r="D40" s="25" t="s">
        <v>538</v>
      </c>
      <c r="E40" s="27" t="s">
        <v>745</v>
      </c>
      <c r="F40" s="40" t="s">
        <v>539</v>
      </c>
      <c r="G40" s="40" t="s">
        <v>912</v>
      </c>
      <c r="H40" s="26">
        <v>1479</v>
      </c>
      <c r="I40" s="26">
        <v>1552.92</v>
      </c>
      <c r="J40" s="13" t="s">
        <v>41</v>
      </c>
      <c r="K40" s="13" t="s">
        <v>19</v>
      </c>
      <c r="L40" s="20">
        <v>44014</v>
      </c>
      <c r="M40" s="13">
        <v>45109</v>
      </c>
      <c r="N40" s="26" t="s">
        <v>942</v>
      </c>
      <c r="O40" s="35">
        <f>12+12+12</f>
        <v>36</v>
      </c>
      <c r="P40" s="57" t="s">
        <v>830</v>
      </c>
      <c r="Q40" s="38" t="s">
        <v>842</v>
      </c>
      <c r="R40" s="43" t="s">
        <v>1006</v>
      </c>
      <c r="S40" s="36" t="s">
        <v>943</v>
      </c>
      <c r="T40" s="36"/>
    </row>
    <row r="41" spans="2:20" ht="174" customHeight="1" x14ac:dyDescent="0.25">
      <c r="B41" s="19"/>
      <c r="C41" s="22" t="s">
        <v>280</v>
      </c>
      <c r="D41" s="22" t="s">
        <v>266</v>
      </c>
      <c r="E41" s="22" t="s">
        <v>716</v>
      </c>
      <c r="F41" s="19" t="s">
        <v>9</v>
      </c>
      <c r="G41" s="40" t="s">
        <v>10</v>
      </c>
      <c r="H41" s="12">
        <v>267550</v>
      </c>
      <c r="I41" s="26">
        <v>334497.3</v>
      </c>
      <c r="J41" s="23" t="s">
        <v>55</v>
      </c>
      <c r="K41" s="24" t="s">
        <v>8</v>
      </c>
      <c r="L41" s="24">
        <v>43472</v>
      </c>
      <c r="M41" s="24">
        <v>45112</v>
      </c>
      <c r="N41" s="21" t="s">
        <v>944</v>
      </c>
      <c r="O41" s="35">
        <f>12+6+6+6+12+12</f>
        <v>54</v>
      </c>
      <c r="P41" s="57" t="s">
        <v>830</v>
      </c>
      <c r="Q41" s="169" t="s">
        <v>971</v>
      </c>
      <c r="R41" s="16" t="s">
        <v>1006</v>
      </c>
      <c r="S41" s="21"/>
      <c r="T41" s="110"/>
    </row>
    <row r="42" spans="2:20" ht="229.5" customHeight="1" x14ac:dyDescent="0.25">
      <c r="B42" s="19"/>
      <c r="C42" s="22" t="s">
        <v>94</v>
      </c>
      <c r="D42" s="25" t="s">
        <v>95</v>
      </c>
      <c r="E42" s="25" t="s">
        <v>816</v>
      </c>
      <c r="F42" s="40" t="s">
        <v>551</v>
      </c>
      <c r="G42" s="40" t="s">
        <v>236</v>
      </c>
      <c r="H42" s="26">
        <v>10000</v>
      </c>
      <c r="I42" s="64"/>
      <c r="J42" s="23" t="s">
        <v>55</v>
      </c>
      <c r="K42" s="24" t="s">
        <v>8</v>
      </c>
      <c r="L42" s="24">
        <v>43654</v>
      </c>
      <c r="M42" s="24">
        <v>45114</v>
      </c>
      <c r="N42" s="26" t="s">
        <v>157</v>
      </c>
      <c r="O42" s="35">
        <f>12+12+12+12</f>
        <v>48</v>
      </c>
      <c r="P42" s="57" t="s">
        <v>825</v>
      </c>
      <c r="Q42" s="38" t="s">
        <v>790</v>
      </c>
      <c r="R42" s="38" t="s">
        <v>1028</v>
      </c>
      <c r="S42" s="110"/>
      <c r="T42" s="110"/>
    </row>
    <row r="43" spans="2:20" ht="159.75" customHeight="1" x14ac:dyDescent="0.25">
      <c r="B43" s="19"/>
      <c r="C43" s="22" t="s">
        <v>43</v>
      </c>
      <c r="D43" s="22" t="s">
        <v>44</v>
      </c>
      <c r="E43" s="22" t="s">
        <v>725</v>
      </c>
      <c r="F43" s="19" t="s">
        <v>986</v>
      </c>
      <c r="G43" s="40" t="s">
        <v>45</v>
      </c>
      <c r="H43" s="26">
        <v>35411.25</v>
      </c>
      <c r="I43" s="64"/>
      <c r="J43" s="23" t="s">
        <v>55</v>
      </c>
      <c r="K43" s="24" t="s">
        <v>8</v>
      </c>
      <c r="L43" s="20">
        <v>43488</v>
      </c>
      <c r="M43" s="20">
        <v>45130</v>
      </c>
      <c r="N43" s="26" t="s">
        <v>174</v>
      </c>
      <c r="O43" s="35">
        <f>12+12+6+12+12</f>
        <v>54</v>
      </c>
      <c r="P43" s="57" t="s">
        <v>830</v>
      </c>
      <c r="Q43" s="38" t="s">
        <v>984</v>
      </c>
      <c r="R43" s="16" t="s">
        <v>1021</v>
      </c>
      <c r="S43" s="110"/>
      <c r="T43" s="110"/>
    </row>
    <row r="44" spans="2:20" ht="156.75" customHeight="1" x14ac:dyDescent="0.25">
      <c r="B44" s="19"/>
      <c r="C44" s="22" t="s">
        <v>284</v>
      </c>
      <c r="D44" s="22" t="s">
        <v>253</v>
      </c>
      <c r="E44" s="22" t="s">
        <v>746</v>
      </c>
      <c r="F44" s="22" t="s">
        <v>953</v>
      </c>
      <c r="G44" s="16" t="s">
        <v>156</v>
      </c>
      <c r="H44" s="26">
        <v>4999</v>
      </c>
      <c r="I44" s="64"/>
      <c r="J44" s="23" t="s">
        <v>55</v>
      </c>
      <c r="K44" s="23" t="s">
        <v>8</v>
      </c>
      <c r="L44" s="20">
        <v>43678</v>
      </c>
      <c r="M44" s="24">
        <v>45138</v>
      </c>
      <c r="N44" s="26" t="s">
        <v>157</v>
      </c>
      <c r="O44" s="35">
        <f>12+12+12+12</f>
        <v>48</v>
      </c>
      <c r="P44" s="57" t="s">
        <v>830</v>
      </c>
      <c r="Q44" s="38" t="s">
        <v>799</v>
      </c>
      <c r="R44" s="16" t="s">
        <v>1027</v>
      </c>
      <c r="S44" s="110"/>
      <c r="T44" s="110"/>
    </row>
    <row r="45" spans="2:20" ht="141.75" customHeight="1" x14ac:dyDescent="0.25">
      <c r="B45" s="19"/>
      <c r="C45" s="22" t="s">
        <v>558</v>
      </c>
      <c r="D45" s="25" t="s">
        <v>914</v>
      </c>
      <c r="E45" s="27" t="s">
        <v>559</v>
      </c>
      <c r="F45" s="40" t="s">
        <v>560</v>
      </c>
      <c r="G45" s="40" t="s">
        <v>808</v>
      </c>
      <c r="H45" s="26">
        <v>151597.35999999999</v>
      </c>
      <c r="I45" s="26"/>
      <c r="J45" s="23" t="s">
        <v>55</v>
      </c>
      <c r="K45" s="13" t="s">
        <v>8</v>
      </c>
      <c r="L45" s="20">
        <v>44046</v>
      </c>
      <c r="M45" s="13">
        <v>45141</v>
      </c>
      <c r="N45" s="26" t="s">
        <v>158</v>
      </c>
      <c r="O45" s="35">
        <f>12+12+12</f>
        <v>36</v>
      </c>
      <c r="P45" s="57" t="s">
        <v>825</v>
      </c>
      <c r="Q45" s="16" t="s">
        <v>849</v>
      </c>
      <c r="R45" s="38" t="s">
        <v>1006</v>
      </c>
      <c r="S45" s="165"/>
      <c r="T45" s="110"/>
    </row>
    <row r="46" spans="2:20" ht="141.75" customHeight="1" x14ac:dyDescent="0.25">
      <c r="B46" s="19"/>
      <c r="C46" s="22" t="s">
        <v>555</v>
      </c>
      <c r="D46" s="25" t="s">
        <v>553</v>
      </c>
      <c r="E46" s="27" t="s">
        <v>556</v>
      </c>
      <c r="F46" s="40" t="s">
        <v>557</v>
      </c>
      <c r="G46" s="40" t="s">
        <v>837</v>
      </c>
      <c r="H46" s="26">
        <v>14800</v>
      </c>
      <c r="I46" s="26"/>
      <c r="J46" s="23" t="s">
        <v>55</v>
      </c>
      <c r="K46" s="13" t="s">
        <v>8</v>
      </c>
      <c r="L46" s="20">
        <v>44046</v>
      </c>
      <c r="M46" s="13">
        <v>45141</v>
      </c>
      <c r="N46" s="26" t="s">
        <v>158</v>
      </c>
      <c r="O46" s="35">
        <f>12+12+12</f>
        <v>36</v>
      </c>
      <c r="P46" s="57" t="s">
        <v>825</v>
      </c>
      <c r="Q46" s="16" t="s">
        <v>913</v>
      </c>
      <c r="R46" s="38" t="s">
        <v>1010</v>
      </c>
      <c r="S46" s="110"/>
      <c r="T46" s="110"/>
    </row>
    <row r="47" spans="2:20" ht="141.75" customHeight="1" x14ac:dyDescent="0.25">
      <c r="B47" s="19"/>
      <c r="C47" s="22" t="s">
        <v>536</v>
      </c>
      <c r="D47" s="25" t="s">
        <v>538</v>
      </c>
      <c r="E47" s="27" t="s">
        <v>537</v>
      </c>
      <c r="F47" s="40" t="s">
        <v>965</v>
      </c>
      <c r="G47" s="40" t="s">
        <v>993</v>
      </c>
      <c r="H47" s="26">
        <v>2300</v>
      </c>
      <c r="I47" s="26">
        <v>2645</v>
      </c>
      <c r="J47" s="13" t="s">
        <v>41</v>
      </c>
      <c r="K47" s="13" t="s">
        <v>19</v>
      </c>
      <c r="L47" s="20">
        <v>44048</v>
      </c>
      <c r="M47" s="13">
        <v>45143</v>
      </c>
      <c r="N47" s="26" t="s">
        <v>158</v>
      </c>
      <c r="O47" s="35">
        <f>12+12+12</f>
        <v>36</v>
      </c>
      <c r="P47" s="57" t="s">
        <v>830</v>
      </c>
      <c r="Q47" s="16" t="s">
        <v>1073</v>
      </c>
      <c r="R47" s="38" t="s">
        <v>1047</v>
      </c>
      <c r="S47" s="124" t="s">
        <v>866</v>
      </c>
      <c r="T47" s="110" t="s">
        <v>915</v>
      </c>
    </row>
    <row r="48" spans="2:20" ht="237.75" customHeight="1" x14ac:dyDescent="0.25">
      <c r="B48" s="19"/>
      <c r="C48" s="22" t="s">
        <v>1084</v>
      </c>
      <c r="D48" s="22" t="s">
        <v>1085</v>
      </c>
      <c r="E48" s="27" t="s">
        <v>1086</v>
      </c>
      <c r="F48" s="16" t="s">
        <v>947</v>
      </c>
      <c r="G48" s="16" t="s">
        <v>1087</v>
      </c>
      <c r="H48" s="26">
        <v>122868</v>
      </c>
      <c r="I48" s="26"/>
      <c r="J48" s="23" t="s">
        <v>55</v>
      </c>
      <c r="K48" s="13" t="s">
        <v>473</v>
      </c>
      <c r="L48" s="20">
        <v>44790</v>
      </c>
      <c r="M48" s="13">
        <v>45155</v>
      </c>
      <c r="N48" s="26" t="s">
        <v>149</v>
      </c>
      <c r="O48" s="35">
        <f>12</f>
        <v>12</v>
      </c>
      <c r="P48" s="35" t="s">
        <v>825</v>
      </c>
      <c r="Q48" s="16" t="s">
        <v>979</v>
      </c>
      <c r="R48" s="38" t="s">
        <v>1088</v>
      </c>
      <c r="S48" s="26"/>
      <c r="T48" s="16"/>
    </row>
    <row r="49" spans="2:20" ht="140.25" customHeight="1" x14ac:dyDescent="0.25">
      <c r="B49" s="19"/>
      <c r="C49" s="22" t="s">
        <v>552</v>
      </c>
      <c r="D49" s="25" t="s">
        <v>553</v>
      </c>
      <c r="E49" s="27" t="s">
        <v>748</v>
      </c>
      <c r="F49" s="40" t="s">
        <v>551</v>
      </c>
      <c r="G49" s="40" t="s">
        <v>554</v>
      </c>
      <c r="H49" s="120">
        <v>28736.12</v>
      </c>
      <c r="I49" s="26"/>
      <c r="J49" s="23" t="s">
        <v>55</v>
      </c>
      <c r="K49" s="13" t="s">
        <v>8</v>
      </c>
      <c r="L49" s="24">
        <v>44060</v>
      </c>
      <c r="M49" s="23">
        <v>45155</v>
      </c>
      <c r="N49" s="21" t="s">
        <v>983</v>
      </c>
      <c r="O49" s="35">
        <f>12+12+12</f>
        <v>36</v>
      </c>
      <c r="P49" s="35" t="s">
        <v>825</v>
      </c>
      <c r="Q49" s="16" t="s">
        <v>789</v>
      </c>
      <c r="R49" s="38" t="s">
        <v>1010</v>
      </c>
      <c r="S49" s="110"/>
      <c r="T49" s="110" t="s">
        <v>920</v>
      </c>
    </row>
    <row r="50" spans="2:20" ht="140.25" customHeight="1" x14ac:dyDescent="0.25">
      <c r="B50" s="19"/>
      <c r="C50" s="22" t="s">
        <v>1101</v>
      </c>
      <c r="D50" s="22" t="s">
        <v>1102</v>
      </c>
      <c r="E50" s="92" t="s">
        <v>1103</v>
      </c>
      <c r="F50" s="40" t="s">
        <v>1098</v>
      </c>
      <c r="G50" s="16" t="s">
        <v>1099</v>
      </c>
      <c r="H50" s="26">
        <v>18000</v>
      </c>
      <c r="I50" s="64"/>
      <c r="J50" s="23" t="s">
        <v>917</v>
      </c>
      <c r="K50" s="20" t="s">
        <v>8</v>
      </c>
      <c r="L50" s="24">
        <v>44797</v>
      </c>
      <c r="M50" s="24">
        <v>45162</v>
      </c>
      <c r="N50" s="21" t="s">
        <v>149</v>
      </c>
      <c r="O50" s="35">
        <f>12</f>
        <v>12</v>
      </c>
      <c r="P50" s="57"/>
      <c r="Q50" s="38" t="s">
        <v>979</v>
      </c>
      <c r="R50" s="16" t="s">
        <v>1100</v>
      </c>
      <c r="S50" s="21"/>
      <c r="T50" s="110"/>
    </row>
    <row r="51" spans="2:20" ht="140.25" customHeight="1" x14ac:dyDescent="0.25">
      <c r="B51" s="19"/>
      <c r="C51" s="22" t="s">
        <v>282</v>
      </c>
      <c r="D51" s="25" t="s">
        <v>251</v>
      </c>
      <c r="E51" s="25" t="s">
        <v>749</v>
      </c>
      <c r="F51" s="19" t="s">
        <v>957</v>
      </c>
      <c r="G51" s="40" t="s">
        <v>66</v>
      </c>
      <c r="H51" s="26">
        <v>25200</v>
      </c>
      <c r="I51" s="64">
        <v>27600</v>
      </c>
      <c r="J51" s="23" t="s">
        <v>917</v>
      </c>
      <c r="K51" s="24" t="s">
        <v>8</v>
      </c>
      <c r="L51" s="24">
        <v>42980</v>
      </c>
      <c r="M51" s="24">
        <v>45171</v>
      </c>
      <c r="N51" s="26" t="s">
        <v>909</v>
      </c>
      <c r="O51" s="35">
        <f>12+12+12+12+12+12</f>
        <v>72</v>
      </c>
      <c r="P51" s="57" t="s">
        <v>826</v>
      </c>
      <c r="Q51" s="39" t="s">
        <v>874</v>
      </c>
      <c r="R51" s="38" t="s">
        <v>1092</v>
      </c>
      <c r="S51" s="129" t="s">
        <v>888</v>
      </c>
      <c r="T51" s="110" t="s">
        <v>929</v>
      </c>
    </row>
    <row r="52" spans="2:20" ht="141" customHeight="1" x14ac:dyDescent="0.25">
      <c r="B52" s="19"/>
      <c r="C52" s="22" t="s">
        <v>276</v>
      </c>
      <c r="D52" s="22" t="s">
        <v>270</v>
      </c>
      <c r="E52" s="22" t="s">
        <v>750</v>
      </c>
      <c r="F52" s="19" t="s">
        <v>958</v>
      </c>
      <c r="G52" s="40" t="s">
        <v>225</v>
      </c>
      <c r="H52" s="26">
        <v>250000</v>
      </c>
      <c r="I52" s="26">
        <v>187500</v>
      </c>
      <c r="J52" s="23" t="s">
        <v>55</v>
      </c>
      <c r="K52" s="24" t="s">
        <v>8</v>
      </c>
      <c r="L52" s="24">
        <v>43346</v>
      </c>
      <c r="M52" s="24">
        <v>45171</v>
      </c>
      <c r="N52" s="21" t="s">
        <v>1089</v>
      </c>
      <c r="O52" s="35">
        <f>12+12+12+12+12</f>
        <v>60</v>
      </c>
      <c r="P52" s="57" t="s">
        <v>827</v>
      </c>
      <c r="Q52" s="38" t="s">
        <v>857</v>
      </c>
      <c r="R52" s="38" t="s">
        <v>1090</v>
      </c>
      <c r="S52" s="110" t="s">
        <v>929</v>
      </c>
      <c r="T52" s="16"/>
    </row>
    <row r="53" spans="2:20" ht="141" customHeight="1" x14ac:dyDescent="0.25">
      <c r="B53" s="19"/>
      <c r="C53" s="22" t="s">
        <v>700</v>
      </c>
      <c r="D53" s="22" t="s">
        <v>704</v>
      </c>
      <c r="E53" s="22" t="s">
        <v>751</v>
      </c>
      <c r="F53" s="40" t="s">
        <v>1110</v>
      </c>
      <c r="G53" s="40" t="s">
        <v>995</v>
      </c>
      <c r="H53" s="26">
        <v>5175</v>
      </c>
      <c r="I53" s="26"/>
      <c r="J53" s="23" t="s">
        <v>55</v>
      </c>
      <c r="K53" s="20" t="s">
        <v>8</v>
      </c>
      <c r="L53" s="24">
        <v>44083</v>
      </c>
      <c r="M53" s="23">
        <v>45178</v>
      </c>
      <c r="N53" s="26" t="s">
        <v>158</v>
      </c>
      <c r="O53" s="35">
        <f>12+12+12</f>
        <v>36</v>
      </c>
      <c r="P53" s="57" t="s">
        <v>828</v>
      </c>
      <c r="Q53" s="169" t="s">
        <v>1113</v>
      </c>
      <c r="R53" s="38" t="s">
        <v>839</v>
      </c>
      <c r="S53" s="110" t="s">
        <v>929</v>
      </c>
      <c r="T53" s="129" t="s">
        <v>936</v>
      </c>
    </row>
    <row r="54" spans="2:20" ht="108" customHeight="1" x14ac:dyDescent="0.25">
      <c r="B54" s="19"/>
      <c r="C54" s="22" t="s">
        <v>679</v>
      </c>
      <c r="D54" s="22" t="s">
        <v>680</v>
      </c>
      <c r="E54" s="27" t="s">
        <v>752</v>
      </c>
      <c r="F54" s="16" t="s">
        <v>681</v>
      </c>
      <c r="G54" s="16" t="s">
        <v>682</v>
      </c>
      <c r="H54" s="26">
        <v>1500</v>
      </c>
      <c r="I54" s="26"/>
      <c r="J54" s="23" t="s">
        <v>55</v>
      </c>
      <c r="K54" s="20" t="s">
        <v>8</v>
      </c>
      <c r="L54" s="20">
        <v>44105</v>
      </c>
      <c r="M54" s="13">
        <v>45198</v>
      </c>
      <c r="N54" s="26" t="s">
        <v>158</v>
      </c>
      <c r="O54" s="35">
        <f>12+12+12</f>
        <v>36</v>
      </c>
      <c r="P54" s="57" t="s">
        <v>828</v>
      </c>
      <c r="Q54" s="38" t="s">
        <v>1117</v>
      </c>
      <c r="R54" s="38" t="s">
        <v>1116</v>
      </c>
      <c r="S54" s="26"/>
      <c r="T54" s="129"/>
    </row>
    <row r="55" spans="2:20" ht="108" customHeight="1" x14ac:dyDescent="0.25">
      <c r="B55" s="19"/>
      <c r="C55" s="22" t="s">
        <v>620</v>
      </c>
      <c r="D55" s="22" t="s">
        <v>614</v>
      </c>
      <c r="E55" s="27" t="s">
        <v>754</v>
      </c>
      <c r="F55" s="16" t="s">
        <v>568</v>
      </c>
      <c r="G55" s="16" t="s">
        <v>1031</v>
      </c>
      <c r="H55" s="26">
        <v>11340</v>
      </c>
      <c r="I55" s="26"/>
      <c r="J55" s="23" t="s">
        <v>55</v>
      </c>
      <c r="K55" s="20" t="s">
        <v>8</v>
      </c>
      <c r="L55" s="20">
        <v>44105</v>
      </c>
      <c r="M55" s="13">
        <v>45198</v>
      </c>
      <c r="N55" s="26" t="s">
        <v>158</v>
      </c>
      <c r="O55" s="35">
        <f>12+12+12</f>
        <v>36</v>
      </c>
      <c r="P55" s="57" t="s">
        <v>827</v>
      </c>
      <c r="Q55" s="16" t="s">
        <v>856</v>
      </c>
      <c r="R55" s="38" t="s">
        <v>838</v>
      </c>
      <c r="S55" s="26"/>
      <c r="T55" s="16"/>
    </row>
    <row r="56" spans="2:20" ht="108" customHeight="1" x14ac:dyDescent="0.25">
      <c r="B56" s="19"/>
      <c r="C56" s="22" t="s">
        <v>671</v>
      </c>
      <c r="D56" s="22" t="s">
        <v>672</v>
      </c>
      <c r="E56" s="27" t="s">
        <v>755</v>
      </c>
      <c r="F56" s="16" t="s">
        <v>673</v>
      </c>
      <c r="G56" s="16" t="s">
        <v>674</v>
      </c>
      <c r="H56" s="26">
        <v>6018</v>
      </c>
      <c r="I56" s="26"/>
      <c r="J56" s="23" t="s">
        <v>55</v>
      </c>
      <c r="K56" s="20" t="s">
        <v>8</v>
      </c>
      <c r="L56" s="20">
        <v>44105</v>
      </c>
      <c r="M56" s="13">
        <v>45198</v>
      </c>
      <c r="N56" s="26" t="s">
        <v>158</v>
      </c>
      <c r="O56" s="35">
        <f>12+12+12</f>
        <v>36</v>
      </c>
      <c r="P56" s="57" t="s">
        <v>827</v>
      </c>
      <c r="Q56" s="38" t="s">
        <v>855</v>
      </c>
      <c r="R56" s="38" t="s">
        <v>838</v>
      </c>
      <c r="S56" s="117" t="s">
        <v>817</v>
      </c>
      <c r="T56" s="16"/>
    </row>
    <row r="57" spans="2:20" ht="181.5" customHeight="1" x14ac:dyDescent="0.25">
      <c r="B57" s="19"/>
      <c r="C57" s="22" t="s">
        <v>1120</v>
      </c>
      <c r="D57" s="22" t="s">
        <v>1121</v>
      </c>
      <c r="E57" s="22" t="s">
        <v>1122</v>
      </c>
      <c r="F57" s="179" t="s">
        <v>945</v>
      </c>
      <c r="G57" s="40" t="s">
        <v>820</v>
      </c>
      <c r="H57" s="26">
        <v>174855</v>
      </c>
      <c r="I57" s="26"/>
      <c r="J57" s="23" t="s">
        <v>55</v>
      </c>
      <c r="K57" s="23" t="s">
        <v>473</v>
      </c>
      <c r="L57" s="24">
        <v>44841</v>
      </c>
      <c r="M57" s="24">
        <v>45205</v>
      </c>
      <c r="N57" s="26" t="s">
        <v>149</v>
      </c>
      <c r="O57" s="35">
        <f>12</f>
        <v>12</v>
      </c>
      <c r="P57" s="35" t="s">
        <v>825</v>
      </c>
      <c r="Q57" s="170" t="s">
        <v>979</v>
      </c>
      <c r="R57" s="38" t="s">
        <v>1123</v>
      </c>
      <c r="S57" s="124"/>
      <c r="T57" s="129"/>
    </row>
    <row r="58" spans="2:20" ht="117" customHeight="1" x14ac:dyDescent="0.25">
      <c r="B58" s="19"/>
      <c r="C58" s="122" t="s">
        <v>1043</v>
      </c>
      <c r="D58" s="22" t="s">
        <v>879</v>
      </c>
      <c r="E58" s="22" t="s">
        <v>1038</v>
      </c>
      <c r="F58" s="17" t="s">
        <v>878</v>
      </c>
      <c r="G58" s="16" t="s">
        <v>996</v>
      </c>
      <c r="H58" s="26">
        <v>17999.759999999998</v>
      </c>
      <c r="I58" s="64"/>
      <c r="J58" s="23" t="s">
        <v>55</v>
      </c>
      <c r="K58" s="23" t="s">
        <v>8</v>
      </c>
      <c r="L58" s="23">
        <v>44483</v>
      </c>
      <c r="M58" s="23">
        <v>45213</v>
      </c>
      <c r="N58" s="26" t="s">
        <v>153</v>
      </c>
      <c r="O58" s="35">
        <f>12+12</f>
        <v>24</v>
      </c>
      <c r="P58" s="35" t="s">
        <v>834</v>
      </c>
      <c r="Q58" s="16" t="s">
        <v>928</v>
      </c>
      <c r="R58" s="38" t="s">
        <v>1124</v>
      </c>
      <c r="S58" s="21"/>
      <c r="T58" s="16"/>
    </row>
    <row r="59" spans="2:20" ht="117" customHeight="1" x14ac:dyDescent="0.25">
      <c r="B59" s="40"/>
      <c r="C59" s="125" t="s">
        <v>1044</v>
      </c>
      <c r="D59" s="16" t="s">
        <v>1058</v>
      </c>
      <c r="E59" s="16" t="s">
        <v>1039</v>
      </c>
      <c r="F59" s="43" t="s">
        <v>989</v>
      </c>
      <c r="G59" s="16" t="s">
        <v>877</v>
      </c>
      <c r="H59" s="21">
        <v>140637.84</v>
      </c>
      <c r="I59" s="65"/>
      <c r="J59" s="23" t="s">
        <v>55</v>
      </c>
      <c r="K59" s="23" t="s">
        <v>8</v>
      </c>
      <c r="L59" s="23">
        <v>44484</v>
      </c>
      <c r="M59" s="23">
        <v>45214</v>
      </c>
      <c r="N59" s="21" t="s">
        <v>153</v>
      </c>
      <c r="O59" s="35">
        <f>12+12</f>
        <v>24</v>
      </c>
      <c r="P59" s="35" t="s">
        <v>830</v>
      </c>
      <c r="Q59" s="16" t="s">
        <v>1076</v>
      </c>
      <c r="R59" s="38" t="s">
        <v>872</v>
      </c>
      <c r="S59" s="21"/>
      <c r="T59" s="16"/>
    </row>
    <row r="60" spans="2:20" ht="138.75" customHeight="1" x14ac:dyDescent="0.25">
      <c r="B60" s="19"/>
      <c r="C60" s="22" t="s">
        <v>123</v>
      </c>
      <c r="D60" s="25" t="s">
        <v>124</v>
      </c>
      <c r="E60" s="25" t="s">
        <v>764</v>
      </c>
      <c r="F60" s="16" t="s">
        <v>954</v>
      </c>
      <c r="G60" s="16" t="s">
        <v>244</v>
      </c>
      <c r="H60" s="26">
        <v>100881.36</v>
      </c>
      <c r="I60" s="26">
        <f>4759.56</f>
        <v>4759.5600000000004</v>
      </c>
      <c r="J60" s="23" t="s">
        <v>55</v>
      </c>
      <c r="K60" s="24" t="s">
        <v>8</v>
      </c>
      <c r="L60" s="24">
        <v>43709</v>
      </c>
      <c r="M60" s="24">
        <v>45535</v>
      </c>
      <c r="N60" s="26" t="s">
        <v>149</v>
      </c>
      <c r="O60" s="35">
        <f>60</f>
        <v>60</v>
      </c>
      <c r="P60" s="35" t="s">
        <v>826</v>
      </c>
      <c r="Q60" s="39" t="s">
        <v>875</v>
      </c>
      <c r="R60" s="38" t="s">
        <v>1007</v>
      </c>
      <c r="S60" s="21" t="s">
        <v>930</v>
      </c>
      <c r="T60" s="106"/>
    </row>
    <row r="61" spans="2:20" ht="90" customHeight="1" x14ac:dyDescent="0.25">
      <c r="B61" s="19"/>
      <c r="C61" s="22" t="s">
        <v>601</v>
      </c>
      <c r="D61" s="22" t="s">
        <v>602</v>
      </c>
      <c r="E61" s="22" t="s">
        <v>1035</v>
      </c>
      <c r="F61" s="16" t="s">
        <v>955</v>
      </c>
      <c r="G61" s="16" t="s">
        <v>603</v>
      </c>
      <c r="H61" s="26">
        <v>16200</v>
      </c>
      <c r="I61" s="26"/>
      <c r="J61" s="23" t="s">
        <v>917</v>
      </c>
      <c r="K61" s="23" t="s">
        <v>8</v>
      </c>
      <c r="L61" s="20">
        <v>44046</v>
      </c>
      <c r="M61" s="13">
        <v>45872</v>
      </c>
      <c r="N61" s="26" t="s">
        <v>149</v>
      </c>
      <c r="O61" s="35">
        <v>60</v>
      </c>
      <c r="P61" s="35" t="s">
        <v>826</v>
      </c>
      <c r="Q61" s="21" t="s">
        <v>876</v>
      </c>
      <c r="R61" s="38" t="s">
        <v>1030</v>
      </c>
      <c r="S61" s="26"/>
      <c r="T61" s="106"/>
    </row>
    <row r="62" spans="2:20" ht="90" customHeight="1" x14ac:dyDescent="0.25">
      <c r="B62" s="19"/>
      <c r="C62" s="22" t="s">
        <v>1093</v>
      </c>
      <c r="D62" s="22" t="s">
        <v>1094</v>
      </c>
      <c r="E62" s="22" t="s">
        <v>1095</v>
      </c>
      <c r="F62" s="17" t="s">
        <v>1096</v>
      </c>
      <c r="G62" s="16" t="s">
        <v>783</v>
      </c>
      <c r="H62" s="26">
        <v>24000</v>
      </c>
      <c r="I62" s="64"/>
      <c r="J62" s="23" t="s">
        <v>917</v>
      </c>
      <c r="K62" s="23" t="s">
        <v>8</v>
      </c>
      <c r="L62" s="20">
        <v>44823</v>
      </c>
      <c r="M62" s="24">
        <v>45919</v>
      </c>
      <c r="N62" s="24" t="s">
        <v>149</v>
      </c>
      <c r="O62" s="22">
        <f>12</f>
        <v>12</v>
      </c>
      <c r="P62" s="22" t="s">
        <v>832</v>
      </c>
      <c r="Q62" s="16" t="s">
        <v>979</v>
      </c>
      <c r="R62" s="38" t="s">
        <v>1097</v>
      </c>
      <c r="S62" s="110"/>
      <c r="T62" s="129"/>
    </row>
    <row r="63" spans="2:20" ht="105" customHeight="1" x14ac:dyDescent="0.25">
      <c r="B63" s="19"/>
      <c r="C63" s="22" t="s">
        <v>1105</v>
      </c>
      <c r="D63" s="22" t="s">
        <v>1106</v>
      </c>
      <c r="E63" s="92" t="s">
        <v>1107</v>
      </c>
      <c r="F63" s="40" t="s">
        <v>1104</v>
      </c>
      <c r="G63" s="16" t="s">
        <v>1108</v>
      </c>
      <c r="H63" s="26">
        <v>19200</v>
      </c>
      <c r="I63" s="64"/>
      <c r="J63" s="23" t="s">
        <v>917</v>
      </c>
      <c r="K63" s="20" t="s">
        <v>8</v>
      </c>
      <c r="L63" s="24">
        <v>44795</v>
      </c>
      <c r="M63" s="24">
        <v>46621</v>
      </c>
      <c r="N63" s="21" t="s">
        <v>149</v>
      </c>
      <c r="O63" s="35">
        <f>60</f>
        <v>60</v>
      </c>
      <c r="P63" s="35"/>
      <c r="Q63" s="16" t="s">
        <v>979</v>
      </c>
      <c r="R63" s="38" t="s">
        <v>1100</v>
      </c>
      <c r="S63" s="21"/>
      <c r="T63" s="110"/>
    </row>
    <row r="64" spans="2:20" ht="105" customHeight="1" x14ac:dyDescent="0.25">
      <c r="B64" s="19"/>
      <c r="C64" s="22" t="s">
        <v>1127</v>
      </c>
      <c r="D64" s="22" t="s">
        <v>1128</v>
      </c>
      <c r="E64" s="92" t="s">
        <v>1129</v>
      </c>
      <c r="F64" s="40" t="s">
        <v>1130</v>
      </c>
      <c r="G64" s="16" t="s">
        <v>1131</v>
      </c>
      <c r="H64" s="26">
        <v>1538.8</v>
      </c>
      <c r="I64" s="64"/>
      <c r="J64" s="23" t="s">
        <v>55</v>
      </c>
      <c r="K64" s="20" t="s">
        <v>308</v>
      </c>
      <c r="L64" s="24">
        <v>44854</v>
      </c>
      <c r="M64" s="24">
        <v>45218</v>
      </c>
      <c r="N64" s="21" t="s">
        <v>149</v>
      </c>
      <c r="O64" s="35">
        <v>12</v>
      </c>
      <c r="P64" s="57" t="s">
        <v>830</v>
      </c>
      <c r="Q64" s="38" t="s">
        <v>979</v>
      </c>
      <c r="R64" s="38" t="s">
        <v>1132</v>
      </c>
      <c r="S64" s="21"/>
      <c r="T64" s="110"/>
    </row>
    <row r="65" spans="2:24" ht="107.25" customHeight="1" x14ac:dyDescent="0.25">
      <c r="B65" s="19"/>
      <c r="C65" s="22" t="s">
        <v>97</v>
      </c>
      <c r="D65" s="22" t="s">
        <v>190</v>
      </c>
      <c r="E65" s="22" t="s">
        <v>765</v>
      </c>
      <c r="F65" s="16" t="s">
        <v>191</v>
      </c>
      <c r="G65" s="16" t="s">
        <v>999</v>
      </c>
      <c r="H65" s="21" t="s">
        <v>192</v>
      </c>
      <c r="I65" s="26"/>
      <c r="J65" s="23" t="s">
        <v>55</v>
      </c>
      <c r="K65" s="23" t="s">
        <v>308</v>
      </c>
      <c r="L65" s="24">
        <v>43782</v>
      </c>
      <c r="M65" s="23" t="s">
        <v>193</v>
      </c>
      <c r="N65" s="24" t="s">
        <v>149</v>
      </c>
      <c r="O65" s="22" t="s">
        <v>480</v>
      </c>
      <c r="P65" s="47" t="s">
        <v>830</v>
      </c>
      <c r="Q65" s="38" t="s">
        <v>1081</v>
      </c>
      <c r="R65" s="38" t="s">
        <v>1022</v>
      </c>
      <c r="S65" s="26"/>
      <c r="T65" s="106"/>
    </row>
    <row r="66" spans="2:24" ht="63" customHeight="1" x14ac:dyDescent="0.25">
      <c r="B66" s="19"/>
      <c r="C66" s="22">
        <v>5029833</v>
      </c>
      <c r="D66" s="22" t="s">
        <v>257</v>
      </c>
      <c r="E66" s="92" t="s">
        <v>1041</v>
      </c>
      <c r="F66" s="22" t="s">
        <v>956</v>
      </c>
      <c r="G66" s="16" t="s">
        <v>20</v>
      </c>
      <c r="H66" s="26" t="s">
        <v>79</v>
      </c>
      <c r="I66" s="26"/>
      <c r="J66" s="23" t="s">
        <v>55</v>
      </c>
      <c r="K66" s="20" t="s">
        <v>8</v>
      </c>
      <c r="L66" s="20">
        <v>42993</v>
      </c>
      <c r="M66" s="13" t="s">
        <v>93</v>
      </c>
      <c r="N66" s="26" t="s">
        <v>149</v>
      </c>
      <c r="O66" s="35" t="s">
        <v>480</v>
      </c>
      <c r="P66" s="35" t="s">
        <v>830</v>
      </c>
      <c r="Q66" s="16" t="s">
        <v>871</v>
      </c>
      <c r="R66" s="16" t="s">
        <v>1017</v>
      </c>
      <c r="S66" s="26"/>
      <c r="T66" s="106"/>
    </row>
    <row r="67" spans="2:24" ht="15.75" thickBot="1" x14ac:dyDescent="0.3">
      <c r="C67" s="32"/>
      <c r="D67" s="32"/>
      <c r="E67" s="81"/>
      <c r="F67" s="82"/>
      <c r="G67" s="103"/>
      <c r="H67" s="12"/>
      <c r="I67" s="12"/>
      <c r="J67" s="83"/>
      <c r="K67" s="84"/>
      <c r="L67" s="84"/>
      <c r="M67" s="85"/>
      <c r="N67" s="12"/>
      <c r="O67" s="86"/>
      <c r="P67" s="86"/>
      <c r="Q67" s="87"/>
      <c r="R67" s="87"/>
      <c r="S67" s="12"/>
    </row>
    <row r="68" spans="2:24" ht="15" customHeight="1" thickBot="1" x14ac:dyDescent="0.3">
      <c r="E68"/>
      <c r="G68" s="101"/>
      <c r="I68" s="101"/>
      <c r="L68" s="12"/>
      <c r="M68"/>
      <c r="N68" s="90" t="s">
        <v>709</v>
      </c>
      <c r="O68" s="90"/>
      <c r="P68" s="90"/>
      <c r="Q68" s="90"/>
      <c r="R68" s="168" t="s">
        <v>710</v>
      </c>
      <c r="S68" s="91">
        <f ca="1">TODAY()</f>
        <v>44868</v>
      </c>
    </row>
    <row r="69" spans="2:24" x14ac:dyDescent="0.25">
      <c r="G69" s="102"/>
      <c r="I69" s="101"/>
    </row>
    <row r="70" spans="2:24" x14ac:dyDescent="0.25">
      <c r="C70" s="60"/>
      <c r="D70" t="s">
        <v>511</v>
      </c>
      <c r="G70" s="102"/>
      <c r="I70" s="101"/>
      <c r="X70" s="163"/>
    </row>
    <row r="71" spans="2:24" x14ac:dyDescent="0.25">
      <c r="C71" s="61"/>
      <c r="D71" t="s">
        <v>597</v>
      </c>
      <c r="G71" s="102"/>
      <c r="I71" s="101"/>
      <c r="X71" s="163"/>
    </row>
    <row r="72" spans="2:24" x14ac:dyDescent="0.25">
      <c r="C72" s="62"/>
      <c r="D72" t="s">
        <v>598</v>
      </c>
      <c r="G72" s="102"/>
      <c r="I72" s="102"/>
      <c r="J72" s="102"/>
    </row>
    <row r="73" spans="2:24" x14ac:dyDescent="0.25">
      <c r="C73" s="88"/>
      <c r="D73" s="185" t="s">
        <v>512</v>
      </c>
      <c r="E73" s="186"/>
      <c r="F73" s="186"/>
      <c r="G73" s="102"/>
      <c r="J73" s="102"/>
      <c r="S73" t="s">
        <v>709</v>
      </c>
    </row>
    <row r="74" spans="2:24" x14ac:dyDescent="0.25">
      <c r="C74" s="42"/>
      <c r="D74" s="185" t="s">
        <v>599</v>
      </c>
      <c r="E74" s="186"/>
      <c r="F74" s="186"/>
      <c r="G74" s="186"/>
      <c r="X74" s="164"/>
    </row>
    <row r="75" spans="2:24" x14ac:dyDescent="0.25">
      <c r="C75" s="74"/>
      <c r="D75" s="185" t="s">
        <v>600</v>
      </c>
      <c r="E75" s="186"/>
      <c r="F75" s="186"/>
      <c r="J75" s="102"/>
    </row>
    <row r="76" spans="2:24" x14ac:dyDescent="0.25">
      <c r="J76" s="102"/>
    </row>
    <row r="78" spans="2:24" x14ac:dyDescent="0.25">
      <c r="X78" s="164"/>
    </row>
    <row r="79" spans="2:24" x14ac:dyDescent="0.25">
      <c r="X79" s="164"/>
    </row>
  </sheetData>
  <autoFilter ref="B8:T66" xr:uid="{00000000-0009-0000-0000-000000000000}">
    <sortState xmlns:xlrd2="http://schemas.microsoft.com/office/spreadsheetml/2017/richdata2" ref="B9:T66">
      <sortCondition ref="M8:M66"/>
    </sortState>
  </autoFilter>
  <mergeCells count="7">
    <mergeCell ref="Q7:T7"/>
    <mergeCell ref="L7:O7"/>
    <mergeCell ref="D73:F73"/>
    <mergeCell ref="D74:G74"/>
    <mergeCell ref="D75:F75"/>
    <mergeCell ref="C7:G7"/>
    <mergeCell ref="H7:K7"/>
  </mergeCells>
  <phoneticPr fontId="6" type="noConversion"/>
  <conditionalFormatting sqref="M26:M33 M10:M19">
    <cfRule type="cellIs" dxfId="59" priority="10" operator="lessThan">
      <formula>#REF!</formula>
    </cfRule>
  </conditionalFormatting>
  <conditionalFormatting sqref="R10">
    <cfRule type="cellIs" dxfId="58" priority="3" operator="lessThan">
      <formula>#REF!</formula>
    </cfRule>
  </conditionalFormatting>
  <conditionalFormatting sqref="M9">
    <cfRule type="cellIs" dxfId="57" priority="2" operator="lessThan">
      <formula>#REF!</formula>
    </cfRule>
  </conditionalFormatting>
  <conditionalFormatting sqref="R9">
    <cfRule type="cellIs" dxfId="56" priority="1" operator="lessThan">
      <formula>#REF!</formula>
    </cfRule>
  </conditionalFormatting>
  <pageMargins left="0" right="0" top="0" bottom="0" header="0" footer="0"/>
  <pageSetup paperSize="9" scale="47" orientation="landscape" r:id="rId1"/>
  <rowBreaks count="2" manualBreakCount="2">
    <brk id="12" max="17" man="1"/>
    <brk id="17" max="17" man="1"/>
  </rowBreaks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X97"/>
  <sheetViews>
    <sheetView topLeftCell="A97" zoomScale="70" zoomScaleNormal="70" workbookViewId="0">
      <selection activeCell="F108" sqref="F108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4.28515625" style="14" customWidth="1"/>
    <col min="6" max="6" width="27.28515625" customWidth="1"/>
    <col min="7" max="7" width="29.85546875" customWidth="1"/>
    <col min="8" max="8" width="16.85546875" bestFit="1" customWidth="1"/>
    <col min="9" max="9" width="13.85546875" customWidth="1"/>
    <col min="10" max="10" width="18.42578125" customWidth="1"/>
    <col min="11" max="11" width="14" customWidth="1"/>
    <col min="12" max="12" width="13.85546875" customWidth="1"/>
    <col min="13" max="13" width="16.42578125" style="15" customWidth="1"/>
    <col min="14" max="14" width="12.7109375" customWidth="1"/>
    <col min="15" max="15" width="15.85546875" customWidth="1"/>
    <col min="16" max="16" width="20.85546875" customWidth="1"/>
    <col min="17" max="17" width="20" customWidth="1"/>
    <col min="18" max="18" width="24.7109375" customWidth="1"/>
    <col min="19" max="19" width="17.7109375" style="11" customWidth="1"/>
    <col min="20" max="20" width="28.7109375" style="11" customWidth="1"/>
    <col min="21" max="23" width="9.140625" style="1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34"/>
      <c r="C8" s="183" t="s">
        <v>314</v>
      </c>
      <c r="D8" s="183"/>
      <c r="E8" s="183"/>
      <c r="F8" s="183"/>
      <c r="G8" s="184"/>
      <c r="H8" s="187" t="s">
        <v>315</v>
      </c>
      <c r="I8" s="188"/>
      <c r="J8" s="188"/>
      <c r="K8" s="189"/>
      <c r="L8" s="182" t="s">
        <v>311</v>
      </c>
      <c r="M8" s="183"/>
      <c r="N8" s="183"/>
      <c r="O8" s="184"/>
      <c r="P8" s="190" t="s">
        <v>320</v>
      </c>
      <c r="Q8" s="190"/>
      <c r="R8" s="190"/>
    </row>
    <row r="9" spans="1:24" s="9" customFormat="1" ht="67.5" customHeight="1" x14ac:dyDescent="0.25">
      <c r="A9" s="6"/>
      <c r="B9" s="7" t="s">
        <v>0</v>
      </c>
      <c r="C9" s="7" t="s">
        <v>1</v>
      </c>
      <c r="D9" s="7" t="s">
        <v>2</v>
      </c>
      <c r="E9" s="8" t="s">
        <v>165</v>
      </c>
      <c r="F9" s="7" t="s">
        <v>3</v>
      </c>
      <c r="G9" s="7" t="s">
        <v>4</v>
      </c>
      <c r="H9" s="8" t="s">
        <v>312</v>
      </c>
      <c r="I9" s="8" t="s">
        <v>313</v>
      </c>
      <c r="J9" s="7" t="s">
        <v>5</v>
      </c>
      <c r="K9" s="8" t="s">
        <v>6</v>
      </c>
      <c r="L9" s="8" t="s">
        <v>7</v>
      </c>
      <c r="M9" s="8" t="s">
        <v>321</v>
      </c>
      <c r="N9" s="7" t="s">
        <v>154</v>
      </c>
      <c r="O9" s="7" t="s">
        <v>316</v>
      </c>
      <c r="P9" s="8" t="s">
        <v>317</v>
      </c>
      <c r="Q9" s="8" t="s">
        <v>318</v>
      </c>
      <c r="R9" s="8" t="s">
        <v>319</v>
      </c>
      <c r="S9" s="10"/>
      <c r="T9" s="10"/>
      <c r="U9" s="10"/>
      <c r="V9" s="10"/>
      <c r="W9" s="10"/>
      <c r="X9" s="10"/>
    </row>
    <row r="10" spans="1:24" ht="45" x14ac:dyDescent="0.25">
      <c r="B10" s="19"/>
      <c r="C10" s="22" t="s">
        <v>285</v>
      </c>
      <c r="D10" s="22" t="s">
        <v>256</v>
      </c>
      <c r="E10" s="22"/>
      <c r="F10" s="16" t="s">
        <v>160</v>
      </c>
      <c r="G10" s="16" t="s">
        <v>161</v>
      </c>
      <c r="H10" s="26">
        <v>336</v>
      </c>
      <c r="I10" s="26"/>
      <c r="J10" s="23" t="s">
        <v>55</v>
      </c>
      <c r="K10" s="23" t="s">
        <v>8</v>
      </c>
      <c r="L10" s="24">
        <v>43664</v>
      </c>
      <c r="M10" s="56">
        <v>43951</v>
      </c>
      <c r="N10" s="24" t="s">
        <v>435</v>
      </c>
      <c r="O10" s="22">
        <f>5+4</f>
        <v>9</v>
      </c>
      <c r="P10" s="38" t="s">
        <v>325</v>
      </c>
      <c r="Q10" s="24"/>
      <c r="R10" s="26"/>
    </row>
    <row r="11" spans="1:24" ht="45" x14ac:dyDescent="0.25">
      <c r="B11" s="19"/>
      <c r="C11" s="22" t="s">
        <v>506</v>
      </c>
      <c r="D11" s="22" t="s">
        <v>507</v>
      </c>
      <c r="E11" s="25"/>
      <c r="F11" s="17" t="s">
        <v>399</v>
      </c>
      <c r="G11" s="16" t="s">
        <v>400</v>
      </c>
      <c r="H11" s="26"/>
      <c r="I11" s="26"/>
      <c r="J11" s="23" t="s">
        <v>432</v>
      </c>
      <c r="K11" s="24" t="s">
        <v>8</v>
      </c>
      <c r="L11" s="24">
        <v>43475</v>
      </c>
      <c r="M11" s="24">
        <v>43656</v>
      </c>
      <c r="N11" s="26" t="s">
        <v>435</v>
      </c>
      <c r="O11" s="45">
        <f>12</f>
        <v>12</v>
      </c>
      <c r="P11" s="38" t="s">
        <v>436</v>
      </c>
      <c r="Q11" s="38" t="s">
        <v>437</v>
      </c>
      <c r="R11" s="21"/>
    </row>
    <row r="12" spans="1:24" ht="60" x14ac:dyDescent="0.25">
      <c r="B12" s="19"/>
      <c r="C12" s="22" t="s">
        <v>67</v>
      </c>
      <c r="D12" s="25" t="s">
        <v>56</v>
      </c>
      <c r="E12" s="25"/>
      <c r="F12" s="22" t="s">
        <v>68</v>
      </c>
      <c r="G12" s="16" t="s">
        <v>69</v>
      </c>
      <c r="H12" s="26">
        <v>8400</v>
      </c>
      <c r="I12" s="26"/>
      <c r="J12" s="23" t="s">
        <v>55</v>
      </c>
      <c r="K12" s="24" t="s">
        <v>8</v>
      </c>
      <c r="L12" s="24">
        <v>43222</v>
      </c>
      <c r="M12" s="24">
        <v>43953</v>
      </c>
      <c r="N12" s="26" t="s">
        <v>435</v>
      </c>
      <c r="O12" s="35">
        <f>12+12</f>
        <v>24</v>
      </c>
      <c r="P12" s="40" t="s">
        <v>327</v>
      </c>
      <c r="Q12" s="38"/>
      <c r="R12" s="21" t="s">
        <v>499</v>
      </c>
    </row>
    <row r="13" spans="1:24" ht="60" x14ac:dyDescent="0.25">
      <c r="B13" s="19"/>
      <c r="C13" s="22" t="s">
        <v>504</v>
      </c>
      <c r="D13" s="22" t="s">
        <v>505</v>
      </c>
      <c r="E13" s="25"/>
      <c r="F13" s="16" t="s">
        <v>503</v>
      </c>
      <c r="G13" s="16" t="s">
        <v>502</v>
      </c>
      <c r="H13" s="26"/>
      <c r="I13" s="26"/>
      <c r="J13" s="23" t="s">
        <v>55</v>
      </c>
      <c r="K13" s="24" t="s">
        <v>8</v>
      </c>
      <c r="L13" s="24">
        <v>42964</v>
      </c>
      <c r="M13" s="24">
        <v>44061</v>
      </c>
      <c r="N13" s="26" t="s">
        <v>435</v>
      </c>
      <c r="O13" s="57">
        <f>12+12+12</f>
        <v>36</v>
      </c>
      <c r="P13" s="40" t="s">
        <v>327</v>
      </c>
      <c r="Q13" s="38" t="s">
        <v>508</v>
      </c>
      <c r="R13" s="21" t="s">
        <v>500</v>
      </c>
    </row>
    <row r="14" spans="1:24" ht="45" x14ac:dyDescent="0.25">
      <c r="B14" s="19"/>
      <c r="C14" s="22" t="s">
        <v>593</v>
      </c>
      <c r="D14" s="22" t="s">
        <v>592</v>
      </c>
      <c r="E14" s="25"/>
      <c r="F14" s="16" t="s">
        <v>594</v>
      </c>
      <c r="G14" s="16" t="s">
        <v>501</v>
      </c>
      <c r="H14" s="26">
        <v>5880</v>
      </c>
      <c r="I14" s="26"/>
      <c r="J14" s="23" t="s">
        <v>55</v>
      </c>
      <c r="K14" s="24" t="s">
        <v>8</v>
      </c>
      <c r="L14" s="24">
        <v>43042</v>
      </c>
      <c r="M14" s="24">
        <v>43772</v>
      </c>
      <c r="N14" s="26" t="s">
        <v>435</v>
      </c>
      <c r="O14" s="57">
        <f>12+12</f>
        <v>24</v>
      </c>
      <c r="P14" s="40" t="s">
        <v>327</v>
      </c>
      <c r="Q14" s="38"/>
      <c r="R14" s="21"/>
    </row>
    <row r="15" spans="1:24" ht="45" x14ac:dyDescent="0.25">
      <c r="B15" s="19"/>
      <c r="C15" s="22" t="s">
        <v>96</v>
      </c>
      <c r="D15" s="22" t="s">
        <v>97</v>
      </c>
      <c r="E15" s="25"/>
      <c r="F15" s="16" t="s">
        <v>98</v>
      </c>
      <c r="G15" s="16" t="s">
        <v>401</v>
      </c>
      <c r="H15" s="26"/>
      <c r="I15" s="26"/>
      <c r="J15" s="23" t="s">
        <v>432</v>
      </c>
      <c r="K15" s="24" t="s">
        <v>8</v>
      </c>
      <c r="L15" s="24">
        <v>43588</v>
      </c>
      <c r="M15" s="24">
        <v>43680</v>
      </c>
      <c r="N15" s="26" t="s">
        <v>435</v>
      </c>
      <c r="O15" s="45">
        <f>3</f>
        <v>3</v>
      </c>
      <c r="P15" s="38" t="s">
        <v>469</v>
      </c>
      <c r="Q15" s="38" t="s">
        <v>438</v>
      </c>
      <c r="R15" s="21"/>
    </row>
    <row r="16" spans="1:24" ht="45" x14ac:dyDescent="0.25">
      <c r="B16" s="19"/>
      <c r="C16" s="22" t="s">
        <v>371</v>
      </c>
      <c r="D16" s="25" t="s">
        <v>372</v>
      </c>
      <c r="E16" s="25"/>
      <c r="F16" s="22" t="s">
        <v>402</v>
      </c>
      <c r="G16" s="16" t="s">
        <v>403</v>
      </c>
      <c r="H16" s="26"/>
      <c r="I16" s="26"/>
      <c r="J16" s="23" t="s">
        <v>432</v>
      </c>
      <c r="K16" s="24" t="s">
        <v>8</v>
      </c>
      <c r="L16" s="24">
        <v>43325</v>
      </c>
      <c r="M16" s="24">
        <v>43690</v>
      </c>
      <c r="N16" s="26" t="s">
        <v>435</v>
      </c>
      <c r="O16" s="45">
        <f>12</f>
        <v>12</v>
      </c>
      <c r="P16" s="44" t="s">
        <v>439</v>
      </c>
      <c r="Q16" s="38" t="s">
        <v>440</v>
      </c>
      <c r="R16" s="26"/>
    </row>
    <row r="17" spans="2:18" ht="45" x14ac:dyDescent="0.25">
      <c r="B17" s="19"/>
      <c r="C17" s="22" t="s">
        <v>373</v>
      </c>
      <c r="D17" s="25" t="s">
        <v>374</v>
      </c>
      <c r="E17" s="25"/>
      <c r="F17" s="22" t="s">
        <v>404</v>
      </c>
      <c r="G17" s="16" t="s">
        <v>405</v>
      </c>
      <c r="H17" s="26"/>
      <c r="I17" s="26"/>
      <c r="J17" s="23" t="s">
        <v>432</v>
      </c>
      <c r="K17" s="24" t="s">
        <v>8</v>
      </c>
      <c r="L17" s="24">
        <v>43334</v>
      </c>
      <c r="M17" s="24">
        <v>43699</v>
      </c>
      <c r="N17" s="26" t="s">
        <v>435</v>
      </c>
      <c r="O17" s="45">
        <f>12</f>
        <v>12</v>
      </c>
      <c r="P17" s="44" t="s">
        <v>441</v>
      </c>
      <c r="Q17" s="38" t="s">
        <v>442</v>
      </c>
      <c r="R17" s="26"/>
    </row>
    <row r="18" spans="2:18" ht="45" x14ac:dyDescent="0.25">
      <c r="B18" s="19"/>
      <c r="C18" s="22" t="s">
        <v>375</v>
      </c>
      <c r="D18" s="25" t="s">
        <v>371</v>
      </c>
      <c r="E18" s="25"/>
      <c r="F18" s="22" t="s">
        <v>406</v>
      </c>
      <c r="G18" s="16" t="s">
        <v>407</v>
      </c>
      <c r="H18" s="26"/>
      <c r="I18" s="26"/>
      <c r="J18" s="23" t="s">
        <v>432</v>
      </c>
      <c r="K18" s="24" t="s">
        <v>8</v>
      </c>
      <c r="L18" s="24">
        <v>43364</v>
      </c>
      <c r="M18" s="24">
        <v>43729</v>
      </c>
      <c r="N18" s="26" t="s">
        <v>435</v>
      </c>
      <c r="O18" s="45">
        <f>12</f>
        <v>12</v>
      </c>
      <c r="P18" s="39" t="s">
        <v>443</v>
      </c>
      <c r="Q18" s="16" t="s">
        <v>444</v>
      </c>
      <c r="R18" s="46"/>
    </row>
    <row r="19" spans="2:18" ht="45" x14ac:dyDescent="0.25">
      <c r="B19" s="19"/>
      <c r="C19" s="22" t="s">
        <v>376</v>
      </c>
      <c r="D19" s="22" t="s">
        <v>377</v>
      </c>
      <c r="E19" s="22"/>
      <c r="F19" s="43" t="s">
        <v>40</v>
      </c>
      <c r="G19" s="16" t="s">
        <v>408</v>
      </c>
      <c r="H19" s="21"/>
      <c r="I19" s="26"/>
      <c r="J19" s="23" t="s">
        <v>432</v>
      </c>
      <c r="K19" s="24" t="s">
        <v>8</v>
      </c>
      <c r="L19" s="24">
        <v>43389</v>
      </c>
      <c r="M19" s="24">
        <v>43754</v>
      </c>
      <c r="N19" s="26" t="s">
        <v>435</v>
      </c>
      <c r="O19" s="45">
        <f>12</f>
        <v>12</v>
      </c>
      <c r="P19" s="38" t="s">
        <v>445</v>
      </c>
      <c r="Q19" s="16" t="s">
        <v>446</v>
      </c>
      <c r="R19" s="46"/>
    </row>
    <row r="20" spans="2:18" ht="45" x14ac:dyDescent="0.25">
      <c r="B20" s="19"/>
      <c r="C20" s="22" t="s">
        <v>378</v>
      </c>
      <c r="D20" s="22" t="s">
        <v>379</v>
      </c>
      <c r="E20" s="19"/>
      <c r="F20" s="16" t="s">
        <v>98</v>
      </c>
      <c r="G20" s="16" t="s">
        <v>409</v>
      </c>
      <c r="H20" s="26"/>
      <c r="I20" s="26"/>
      <c r="J20" s="23" t="s">
        <v>433</v>
      </c>
      <c r="K20" s="24" t="s">
        <v>8</v>
      </c>
      <c r="L20" s="24">
        <v>43665</v>
      </c>
      <c r="M20" s="24">
        <v>44091</v>
      </c>
      <c r="N20" s="26" t="s">
        <v>435</v>
      </c>
      <c r="O20" s="45">
        <f>2</f>
        <v>2</v>
      </c>
      <c r="P20" s="38" t="s">
        <v>447</v>
      </c>
      <c r="Q20" s="16" t="s">
        <v>448</v>
      </c>
      <c r="R20" s="46"/>
    </row>
    <row r="21" spans="2:18" ht="45" x14ac:dyDescent="0.25">
      <c r="B21" s="19"/>
      <c r="C21" s="22" t="s">
        <v>380</v>
      </c>
      <c r="D21" s="22" t="s">
        <v>377</v>
      </c>
      <c r="E21" s="22"/>
      <c r="F21" s="17" t="s">
        <v>410</v>
      </c>
      <c r="G21" s="16" t="s">
        <v>411</v>
      </c>
      <c r="H21" s="23"/>
      <c r="I21" s="26"/>
      <c r="J21" s="23" t="s">
        <v>432</v>
      </c>
      <c r="K21" s="24" t="s">
        <v>8</v>
      </c>
      <c r="L21" s="24">
        <v>43389</v>
      </c>
      <c r="M21" s="24">
        <v>43754</v>
      </c>
      <c r="N21" s="26" t="s">
        <v>435</v>
      </c>
      <c r="O21" s="45">
        <f>12</f>
        <v>12</v>
      </c>
      <c r="P21" s="44" t="s">
        <v>449</v>
      </c>
      <c r="Q21" s="16" t="s">
        <v>446</v>
      </c>
      <c r="R21" s="46"/>
    </row>
    <row r="22" spans="2:18" ht="45" x14ac:dyDescent="0.25">
      <c r="B22" s="19"/>
      <c r="C22" s="22" t="s">
        <v>381</v>
      </c>
      <c r="D22" s="22" t="s">
        <v>382</v>
      </c>
      <c r="E22" s="27"/>
      <c r="F22" s="22" t="s">
        <v>412</v>
      </c>
      <c r="G22" s="47" t="s">
        <v>413</v>
      </c>
      <c r="H22" s="26"/>
      <c r="I22" s="26"/>
      <c r="J22" s="48" t="s">
        <v>432</v>
      </c>
      <c r="K22" s="24" t="s">
        <v>8</v>
      </c>
      <c r="L22" s="24">
        <v>43088</v>
      </c>
      <c r="M22" s="23">
        <v>43818</v>
      </c>
      <c r="N22" s="26" t="s">
        <v>435</v>
      </c>
      <c r="O22" s="45">
        <f>12+12</f>
        <v>24</v>
      </c>
      <c r="P22" s="44" t="s">
        <v>450</v>
      </c>
      <c r="Q22" s="16" t="s">
        <v>451</v>
      </c>
      <c r="R22" s="26"/>
    </row>
    <row r="23" spans="2:18" ht="45" x14ac:dyDescent="0.25">
      <c r="B23" s="19"/>
      <c r="C23" s="22" t="s">
        <v>383</v>
      </c>
      <c r="D23" s="22" t="s">
        <v>384</v>
      </c>
      <c r="E23" s="49"/>
      <c r="F23" s="22" t="s">
        <v>414</v>
      </c>
      <c r="G23" s="38" t="s">
        <v>415</v>
      </c>
      <c r="H23" s="49"/>
      <c r="I23" s="49"/>
      <c r="J23" s="48" t="s">
        <v>434</v>
      </c>
      <c r="K23" s="24" t="s">
        <v>8</v>
      </c>
      <c r="L23" s="24">
        <v>43644</v>
      </c>
      <c r="M23" s="24">
        <v>43826</v>
      </c>
      <c r="N23" s="26" t="s">
        <v>435</v>
      </c>
      <c r="O23" s="45">
        <f>7</f>
        <v>7</v>
      </c>
      <c r="P23" s="38" t="s">
        <v>452</v>
      </c>
      <c r="Q23" s="16" t="s">
        <v>453</v>
      </c>
      <c r="R23" s="53"/>
    </row>
    <row r="24" spans="2:18" ht="45" x14ac:dyDescent="0.25">
      <c r="B24" s="19"/>
      <c r="C24" s="22" t="s">
        <v>385</v>
      </c>
      <c r="D24" s="22" t="s">
        <v>386</v>
      </c>
      <c r="E24" s="49"/>
      <c r="F24" s="22" t="s">
        <v>416</v>
      </c>
      <c r="G24" s="47" t="s">
        <v>417</v>
      </c>
      <c r="H24" s="50"/>
      <c r="I24" s="50"/>
      <c r="J24" s="48" t="s">
        <v>432</v>
      </c>
      <c r="K24" s="24" t="s">
        <v>8</v>
      </c>
      <c r="L24" s="24">
        <v>42942</v>
      </c>
      <c r="M24" s="23">
        <v>43830</v>
      </c>
      <c r="N24" s="26" t="s">
        <v>435</v>
      </c>
      <c r="O24" s="45">
        <f>12+12+5</f>
        <v>29</v>
      </c>
      <c r="P24" s="38" t="s">
        <v>454</v>
      </c>
      <c r="Q24" s="16" t="s">
        <v>455</v>
      </c>
      <c r="R24" s="49"/>
    </row>
    <row r="25" spans="2:18" ht="45" x14ac:dyDescent="0.25">
      <c r="B25" s="19"/>
      <c r="C25" s="22" t="s">
        <v>387</v>
      </c>
      <c r="D25" s="25" t="s">
        <v>388</v>
      </c>
      <c r="E25" s="51"/>
      <c r="F25" s="22" t="s">
        <v>418</v>
      </c>
      <c r="G25" s="38" t="s">
        <v>419</v>
      </c>
      <c r="H25" s="49"/>
      <c r="I25" s="49"/>
      <c r="J25" s="48" t="s">
        <v>432</v>
      </c>
      <c r="K25" s="24" t="s">
        <v>8</v>
      </c>
      <c r="L25" s="24">
        <v>43655</v>
      </c>
      <c r="M25" s="24">
        <v>43830</v>
      </c>
      <c r="N25" s="26" t="s">
        <v>435</v>
      </c>
      <c r="O25" s="45">
        <v>5</v>
      </c>
      <c r="P25" s="38" t="s">
        <v>456</v>
      </c>
      <c r="Q25" s="16" t="s">
        <v>457</v>
      </c>
      <c r="R25" s="49"/>
    </row>
    <row r="26" spans="2:18" ht="45" x14ac:dyDescent="0.25">
      <c r="B26" s="19"/>
      <c r="C26" s="22" t="s">
        <v>389</v>
      </c>
      <c r="D26" s="22" t="s">
        <v>390</v>
      </c>
      <c r="E26" s="51"/>
      <c r="F26" s="16" t="s">
        <v>420</v>
      </c>
      <c r="G26" s="38" t="s">
        <v>421</v>
      </c>
      <c r="H26" s="49"/>
      <c r="I26" s="49"/>
      <c r="J26" s="48" t="s">
        <v>55</v>
      </c>
      <c r="K26" s="24" t="s">
        <v>8</v>
      </c>
      <c r="L26" s="24">
        <v>43663</v>
      </c>
      <c r="M26" s="24">
        <v>43830</v>
      </c>
      <c r="N26" s="26" t="s">
        <v>435</v>
      </c>
      <c r="O26" s="45">
        <v>5</v>
      </c>
      <c r="P26" s="38" t="s">
        <v>458</v>
      </c>
      <c r="Q26" s="16" t="s">
        <v>459</v>
      </c>
      <c r="R26" s="49"/>
    </row>
    <row r="27" spans="2:18" ht="45" x14ac:dyDescent="0.25">
      <c r="B27" s="19"/>
      <c r="C27" s="22" t="s">
        <v>389</v>
      </c>
      <c r="D27" s="22" t="s">
        <v>389</v>
      </c>
      <c r="E27" s="51"/>
      <c r="F27" s="16" t="s">
        <v>422</v>
      </c>
      <c r="G27" s="44" t="s">
        <v>423</v>
      </c>
      <c r="H27" s="49"/>
      <c r="I27" s="49"/>
      <c r="J27" s="48" t="s">
        <v>55</v>
      </c>
      <c r="K27" s="24" t="s">
        <v>8</v>
      </c>
      <c r="L27" s="24">
        <v>43663</v>
      </c>
      <c r="M27" s="24">
        <v>43830</v>
      </c>
      <c r="N27" s="26" t="s">
        <v>435</v>
      </c>
      <c r="O27" s="45">
        <v>5</v>
      </c>
      <c r="P27" s="38" t="s">
        <v>460</v>
      </c>
      <c r="Q27" s="16" t="s">
        <v>459</v>
      </c>
      <c r="R27" s="49"/>
    </row>
    <row r="28" spans="2:18" ht="45" x14ac:dyDescent="0.25">
      <c r="B28" s="19"/>
      <c r="C28" s="22" t="s">
        <v>391</v>
      </c>
      <c r="D28" s="25" t="s">
        <v>392</v>
      </c>
      <c r="E28" s="51"/>
      <c r="F28" s="22" t="s">
        <v>424</v>
      </c>
      <c r="G28" s="38" t="s">
        <v>425</v>
      </c>
      <c r="H28" s="49"/>
      <c r="I28" s="49"/>
      <c r="J28" s="48" t="s">
        <v>434</v>
      </c>
      <c r="K28" s="24" t="s">
        <v>8</v>
      </c>
      <c r="L28" s="24">
        <v>43474</v>
      </c>
      <c r="M28" s="24">
        <v>43839</v>
      </c>
      <c r="N28" s="26" t="s">
        <v>435</v>
      </c>
      <c r="O28" s="45">
        <v>12</v>
      </c>
      <c r="P28" s="38" t="s">
        <v>461</v>
      </c>
      <c r="Q28" s="16" t="s">
        <v>462</v>
      </c>
      <c r="R28" s="49"/>
    </row>
    <row r="29" spans="2:18" ht="45" x14ac:dyDescent="0.25">
      <c r="B29" s="19"/>
      <c r="C29" s="22" t="s">
        <v>393</v>
      </c>
      <c r="D29" s="22" t="s">
        <v>394</v>
      </c>
      <c r="E29" s="51"/>
      <c r="F29" s="16" t="s">
        <v>426</v>
      </c>
      <c r="G29" s="38" t="s">
        <v>427</v>
      </c>
      <c r="H29" s="49"/>
      <c r="I29" s="49"/>
      <c r="J29" s="48" t="s">
        <v>432</v>
      </c>
      <c r="K29" s="24" t="s">
        <v>8</v>
      </c>
      <c r="L29" s="24">
        <v>43739</v>
      </c>
      <c r="M29" s="24">
        <v>43862</v>
      </c>
      <c r="N29" s="26" t="s">
        <v>435</v>
      </c>
      <c r="O29" s="45">
        <f>4</f>
        <v>4</v>
      </c>
      <c r="P29" s="41" t="s">
        <v>463</v>
      </c>
      <c r="Q29" s="16" t="s">
        <v>464</v>
      </c>
      <c r="R29" s="49"/>
    </row>
    <row r="30" spans="2:18" ht="60" x14ac:dyDescent="0.25">
      <c r="B30" s="19"/>
      <c r="C30" s="22" t="s">
        <v>395</v>
      </c>
      <c r="D30" s="25" t="s">
        <v>396</v>
      </c>
      <c r="E30" s="51"/>
      <c r="F30" s="16" t="s">
        <v>428</v>
      </c>
      <c r="G30" s="38" t="s">
        <v>429</v>
      </c>
      <c r="H30" s="49"/>
      <c r="I30" s="49"/>
      <c r="J30" s="48" t="s">
        <v>432</v>
      </c>
      <c r="K30" s="24" t="s">
        <v>8</v>
      </c>
      <c r="L30" s="24">
        <v>43741</v>
      </c>
      <c r="M30" s="24">
        <v>43923</v>
      </c>
      <c r="N30" s="26" t="s">
        <v>435</v>
      </c>
      <c r="O30" s="45">
        <f>6</f>
        <v>6</v>
      </c>
      <c r="P30" s="38" t="s">
        <v>465</v>
      </c>
      <c r="Q30" s="16" t="s">
        <v>466</v>
      </c>
      <c r="R30" s="49"/>
    </row>
    <row r="31" spans="2:18" ht="45" x14ac:dyDescent="0.25">
      <c r="B31" s="19"/>
      <c r="C31" s="22" t="s">
        <v>397</v>
      </c>
      <c r="D31" s="22" t="s">
        <v>398</v>
      </c>
      <c r="E31" s="51"/>
      <c r="F31" s="16" t="s">
        <v>430</v>
      </c>
      <c r="G31" s="38" t="s">
        <v>431</v>
      </c>
      <c r="H31" s="49"/>
      <c r="I31" s="49"/>
      <c r="J31" s="48" t="s">
        <v>432</v>
      </c>
      <c r="K31" s="24" t="s">
        <v>8</v>
      </c>
      <c r="L31" s="24">
        <v>43200</v>
      </c>
      <c r="M31" s="24">
        <v>43931</v>
      </c>
      <c r="N31" s="26" t="s">
        <v>435</v>
      </c>
      <c r="O31" s="45">
        <f>12+12</f>
        <v>24</v>
      </c>
      <c r="P31" s="38" t="s">
        <v>467</v>
      </c>
      <c r="Q31" s="16" t="s">
        <v>468</v>
      </c>
      <c r="R31" s="49"/>
    </row>
    <row r="32" spans="2:18" ht="60" x14ac:dyDescent="0.25">
      <c r="B32" s="19"/>
      <c r="C32" s="22" t="s">
        <v>470</v>
      </c>
      <c r="D32" s="22" t="s">
        <v>471</v>
      </c>
      <c r="E32" s="51"/>
      <c r="F32" s="17" t="s">
        <v>46</v>
      </c>
      <c r="G32" s="16" t="s">
        <v>472</v>
      </c>
      <c r="H32" s="49"/>
      <c r="I32" s="49"/>
      <c r="J32" s="48" t="s">
        <v>432</v>
      </c>
      <c r="K32" s="23" t="s">
        <v>473</v>
      </c>
      <c r="L32" s="24">
        <v>43052</v>
      </c>
      <c r="M32" s="24">
        <v>44148</v>
      </c>
      <c r="N32" s="19" t="s">
        <v>435</v>
      </c>
      <c r="O32" s="52">
        <f>12+12+12</f>
        <v>36</v>
      </c>
      <c r="P32" s="38" t="s">
        <v>342</v>
      </c>
      <c r="Q32" s="16" t="s">
        <v>474</v>
      </c>
      <c r="R32" s="54" t="s">
        <v>475</v>
      </c>
    </row>
    <row r="33" spans="2:18" ht="135" x14ac:dyDescent="0.25">
      <c r="B33" s="19"/>
      <c r="C33" s="22" t="s">
        <v>102</v>
      </c>
      <c r="D33" s="22" t="s">
        <v>103</v>
      </c>
      <c r="E33" s="22"/>
      <c r="F33" s="17" t="s">
        <v>104</v>
      </c>
      <c r="G33" s="16" t="s">
        <v>228</v>
      </c>
      <c r="H33" s="64">
        <v>6225</v>
      </c>
      <c r="I33" s="64"/>
      <c r="J33" s="23" t="s">
        <v>55</v>
      </c>
      <c r="K33" s="24" t="s">
        <v>8</v>
      </c>
      <c r="L33" s="24">
        <v>43563</v>
      </c>
      <c r="M33" s="24">
        <v>44020</v>
      </c>
      <c r="N33" s="26" t="s">
        <v>435</v>
      </c>
      <c r="O33" s="35">
        <f>15</f>
        <v>15</v>
      </c>
      <c r="P33" s="38" t="s">
        <v>328</v>
      </c>
      <c r="Q33" s="38" t="s">
        <v>476</v>
      </c>
      <c r="R33" s="21" t="s">
        <v>542</v>
      </c>
    </row>
    <row r="34" spans="2:18" ht="90" x14ac:dyDescent="0.25">
      <c r="B34" s="19"/>
      <c r="C34" s="22" t="s">
        <v>86</v>
      </c>
      <c r="D34" s="25" t="s">
        <v>87</v>
      </c>
      <c r="E34" s="25"/>
      <c r="F34" s="22" t="s">
        <v>88</v>
      </c>
      <c r="G34" s="16" t="s">
        <v>89</v>
      </c>
      <c r="H34" s="64">
        <v>6987.24</v>
      </c>
      <c r="I34" s="64"/>
      <c r="J34" s="23" t="s">
        <v>8</v>
      </c>
      <c r="K34" s="24" t="s">
        <v>8</v>
      </c>
      <c r="L34" s="24">
        <v>42195</v>
      </c>
      <c r="M34" s="24">
        <v>44022</v>
      </c>
      <c r="N34" s="26" t="s">
        <v>435</v>
      </c>
      <c r="O34" s="35">
        <f>12+12+12+12+3+3+4+2</f>
        <v>60</v>
      </c>
      <c r="P34" s="38" t="s">
        <v>327</v>
      </c>
      <c r="Q34" s="38" t="s">
        <v>478</v>
      </c>
      <c r="R34" s="21" t="s">
        <v>360</v>
      </c>
    </row>
    <row r="35" spans="2:18" ht="135" x14ac:dyDescent="0.25">
      <c r="B35" s="19"/>
      <c r="C35" s="22" t="s">
        <v>61</v>
      </c>
      <c r="D35" s="25" t="s">
        <v>62</v>
      </c>
      <c r="E35" s="25"/>
      <c r="F35" s="22" t="s">
        <v>63</v>
      </c>
      <c r="G35" s="16" t="s">
        <v>239</v>
      </c>
      <c r="H35" s="64">
        <v>4200</v>
      </c>
      <c r="I35" s="64"/>
      <c r="J35" s="23" t="s">
        <v>55</v>
      </c>
      <c r="K35" s="24" t="s">
        <v>8</v>
      </c>
      <c r="L35" s="24">
        <v>43291</v>
      </c>
      <c r="M35" s="24">
        <v>44022</v>
      </c>
      <c r="N35" s="26" t="s">
        <v>435</v>
      </c>
      <c r="O35" s="35">
        <f>12+12</f>
        <v>24</v>
      </c>
      <c r="P35" s="38" t="s">
        <v>329</v>
      </c>
      <c r="Q35" s="38" t="s">
        <v>492</v>
      </c>
      <c r="R35" s="21" t="s">
        <v>361</v>
      </c>
    </row>
    <row r="36" spans="2:18" ht="135" x14ac:dyDescent="0.25">
      <c r="B36" s="19"/>
      <c r="C36" s="22" t="s">
        <v>99</v>
      </c>
      <c r="D36" s="22" t="s">
        <v>100</v>
      </c>
      <c r="E36" s="22"/>
      <c r="F36" s="43" t="s">
        <v>40</v>
      </c>
      <c r="G36" s="16" t="s">
        <v>101</v>
      </c>
      <c r="H36" s="64">
        <v>5150</v>
      </c>
      <c r="I36" s="64"/>
      <c r="J36" s="23" t="s">
        <v>55</v>
      </c>
      <c r="K36" s="24" t="s">
        <v>8</v>
      </c>
      <c r="L36" s="24">
        <v>43663</v>
      </c>
      <c r="M36" s="24">
        <v>44028</v>
      </c>
      <c r="N36" s="26" t="s">
        <v>435</v>
      </c>
      <c r="O36" s="35">
        <f>12</f>
        <v>12</v>
      </c>
      <c r="P36" s="72" t="s">
        <v>330</v>
      </c>
      <c r="Q36" s="38" t="s">
        <v>491</v>
      </c>
      <c r="R36" s="21" t="s">
        <v>543</v>
      </c>
    </row>
    <row r="37" spans="2:18" ht="30" x14ac:dyDescent="0.25">
      <c r="B37" s="19"/>
      <c r="C37" s="16" t="s">
        <v>70</v>
      </c>
      <c r="D37" s="16" t="s">
        <v>24</v>
      </c>
      <c r="E37" s="16"/>
      <c r="F37" s="16" t="s">
        <v>71</v>
      </c>
      <c r="G37" s="16" t="s">
        <v>72</v>
      </c>
      <c r="H37" s="64">
        <v>4200</v>
      </c>
      <c r="I37" s="64"/>
      <c r="J37" s="22" t="s">
        <v>8</v>
      </c>
      <c r="K37" s="22" t="s">
        <v>8</v>
      </c>
      <c r="L37" s="24">
        <v>43164</v>
      </c>
      <c r="M37" s="24">
        <v>44079</v>
      </c>
      <c r="N37" s="26" t="s">
        <v>435</v>
      </c>
      <c r="O37" s="36">
        <f>12+12+6</f>
        <v>30</v>
      </c>
      <c r="P37" s="16" t="s">
        <v>327</v>
      </c>
      <c r="Q37" s="16" t="s">
        <v>498</v>
      </c>
      <c r="R37" s="21" t="s">
        <v>309</v>
      </c>
    </row>
    <row r="38" spans="2:18" ht="30" x14ac:dyDescent="0.25">
      <c r="B38" s="19"/>
      <c r="C38" s="22" t="s">
        <v>80</v>
      </c>
      <c r="D38" s="25" t="s">
        <v>81</v>
      </c>
      <c r="E38" s="25"/>
      <c r="F38" s="22" t="s">
        <v>82</v>
      </c>
      <c r="G38" s="16" t="s">
        <v>83</v>
      </c>
      <c r="H38" s="64">
        <v>14400</v>
      </c>
      <c r="I38" s="64"/>
      <c r="J38" s="23" t="s">
        <v>8</v>
      </c>
      <c r="K38" s="24" t="s">
        <v>8</v>
      </c>
      <c r="L38" s="24">
        <v>43042</v>
      </c>
      <c r="M38" s="24">
        <v>44138</v>
      </c>
      <c r="N38" s="26" t="s">
        <v>435</v>
      </c>
      <c r="O38" s="36">
        <f>12+12+12</f>
        <v>36</v>
      </c>
      <c r="P38" s="38" t="s">
        <v>327</v>
      </c>
      <c r="Q38" s="39"/>
      <c r="R38" s="21" t="s">
        <v>310</v>
      </c>
    </row>
    <row r="39" spans="2:18" ht="45" x14ac:dyDescent="0.25">
      <c r="B39" s="19"/>
      <c r="C39" s="22" t="s">
        <v>90</v>
      </c>
      <c r="D39" s="22" t="s">
        <v>91</v>
      </c>
      <c r="E39" s="22"/>
      <c r="F39" s="22" t="s">
        <v>92</v>
      </c>
      <c r="G39" s="16" t="s">
        <v>216</v>
      </c>
      <c r="H39" s="64">
        <v>17321.04</v>
      </c>
      <c r="I39" s="64"/>
      <c r="J39" s="23" t="s">
        <v>8</v>
      </c>
      <c r="K39" s="24" t="s">
        <v>8</v>
      </c>
      <c r="L39" s="24">
        <v>42217</v>
      </c>
      <c r="M39" s="24">
        <v>44045</v>
      </c>
      <c r="N39" s="26" t="s">
        <v>174</v>
      </c>
      <c r="O39" s="35">
        <f>12+12+12+12+12</f>
        <v>60</v>
      </c>
      <c r="P39" s="68" t="s">
        <v>327</v>
      </c>
      <c r="Q39" s="59" t="s">
        <v>550</v>
      </c>
      <c r="R39" s="16" t="s">
        <v>544</v>
      </c>
    </row>
    <row r="40" spans="2:18" ht="120" x14ac:dyDescent="0.25">
      <c r="B40" s="19"/>
      <c r="C40" s="22" t="s">
        <v>96</v>
      </c>
      <c r="D40" s="22" t="s">
        <v>97</v>
      </c>
      <c r="E40" s="22"/>
      <c r="F40" s="16" t="s">
        <v>524</v>
      </c>
      <c r="G40" s="16" t="s">
        <v>522</v>
      </c>
      <c r="H40" s="64">
        <v>18300</v>
      </c>
      <c r="I40" s="64"/>
      <c r="J40" s="23" t="s">
        <v>55</v>
      </c>
      <c r="K40" s="24" t="s">
        <v>8</v>
      </c>
      <c r="L40" s="24">
        <v>43588</v>
      </c>
      <c r="M40" s="24">
        <v>44046</v>
      </c>
      <c r="N40" s="26" t="s">
        <v>149</v>
      </c>
      <c r="O40" s="35">
        <f>15</f>
        <v>15</v>
      </c>
      <c r="P40" s="67" t="s">
        <v>469</v>
      </c>
      <c r="Q40" s="38" t="s">
        <v>520</v>
      </c>
      <c r="R40" s="21" t="s">
        <v>549</v>
      </c>
    </row>
    <row r="41" spans="2:18" ht="150" x14ac:dyDescent="0.25">
      <c r="B41" s="19"/>
      <c r="C41" s="22" t="s">
        <v>523</v>
      </c>
      <c r="D41" s="22" t="s">
        <v>97</v>
      </c>
      <c r="E41" s="22"/>
      <c r="F41" s="16" t="s">
        <v>519</v>
      </c>
      <c r="G41" s="16" t="s">
        <v>521</v>
      </c>
      <c r="H41" s="64">
        <v>44012</v>
      </c>
      <c r="I41" s="64">
        <v>1224</v>
      </c>
      <c r="J41" s="23" t="s">
        <v>55</v>
      </c>
      <c r="K41" s="24" t="s">
        <v>8</v>
      </c>
      <c r="L41" s="24">
        <v>43588</v>
      </c>
      <c r="M41" s="58">
        <v>44046</v>
      </c>
      <c r="N41" s="26" t="s">
        <v>149</v>
      </c>
      <c r="O41" s="35">
        <f>15</f>
        <v>15</v>
      </c>
      <c r="P41" s="67" t="s">
        <v>469</v>
      </c>
      <c r="Q41" s="38" t="s">
        <v>520</v>
      </c>
      <c r="R41" s="21" t="s">
        <v>549</v>
      </c>
    </row>
    <row r="42" spans="2:18" ht="150" x14ac:dyDescent="0.25">
      <c r="B42" s="19"/>
      <c r="C42" s="22" t="s">
        <v>108</v>
      </c>
      <c r="D42" s="25" t="s">
        <v>109</v>
      </c>
      <c r="E42" s="25"/>
      <c r="F42" s="16" t="s">
        <v>110</v>
      </c>
      <c r="G42" s="16" t="s">
        <v>241</v>
      </c>
      <c r="H42" s="64">
        <v>2787.78</v>
      </c>
      <c r="I42" s="64"/>
      <c r="J42" s="23" t="s">
        <v>55</v>
      </c>
      <c r="K42" s="24" t="s">
        <v>8</v>
      </c>
      <c r="L42" s="24">
        <v>43683</v>
      </c>
      <c r="M42" s="24">
        <v>44048</v>
      </c>
      <c r="N42" s="26" t="s">
        <v>149</v>
      </c>
      <c r="O42" s="35">
        <f>12</f>
        <v>12</v>
      </c>
      <c r="P42" s="67" t="s">
        <v>332</v>
      </c>
      <c r="Q42" s="38" t="s">
        <v>490</v>
      </c>
      <c r="R42" s="21" t="s">
        <v>362</v>
      </c>
    </row>
    <row r="43" spans="2:18" ht="135" x14ac:dyDescent="0.25">
      <c r="B43" s="19"/>
      <c r="C43" s="22" t="s">
        <v>283</v>
      </c>
      <c r="D43" s="22" t="s">
        <v>252</v>
      </c>
      <c r="E43" s="22"/>
      <c r="F43" s="22" t="s">
        <v>13</v>
      </c>
      <c r="G43" s="22" t="s">
        <v>14</v>
      </c>
      <c r="H43" s="64">
        <v>5793.48</v>
      </c>
      <c r="I43" s="64"/>
      <c r="J43" s="23" t="s">
        <v>55</v>
      </c>
      <c r="K43" s="24" t="s">
        <v>8</v>
      </c>
      <c r="L43" s="24">
        <v>42228</v>
      </c>
      <c r="M43" s="24">
        <v>44058</v>
      </c>
      <c r="N43" s="36" t="s">
        <v>324</v>
      </c>
      <c r="O43" s="35">
        <f>12+12+12+12+12</f>
        <v>60</v>
      </c>
      <c r="P43" s="67" t="s">
        <v>333</v>
      </c>
      <c r="Q43" s="38" t="s">
        <v>481</v>
      </c>
      <c r="R43" s="21" t="s">
        <v>363</v>
      </c>
    </row>
    <row r="44" spans="2:18" ht="135" x14ac:dyDescent="0.25">
      <c r="B44" s="19"/>
      <c r="C44" s="22" t="s">
        <v>112</v>
      </c>
      <c r="D44" s="25" t="s">
        <v>111</v>
      </c>
      <c r="E44" s="25"/>
      <c r="F44" s="16" t="s">
        <v>113</v>
      </c>
      <c r="G44" s="16" t="s">
        <v>114</v>
      </c>
      <c r="H44" s="64">
        <v>3800</v>
      </c>
      <c r="I44" s="64"/>
      <c r="J44" s="23" t="s">
        <v>55</v>
      </c>
      <c r="K44" s="24" t="s">
        <v>8</v>
      </c>
      <c r="L44" s="24">
        <v>43693</v>
      </c>
      <c r="M44" s="24">
        <v>44058</v>
      </c>
      <c r="N44" s="26" t="s">
        <v>149</v>
      </c>
      <c r="O44" s="35">
        <f>12</f>
        <v>12</v>
      </c>
      <c r="P44" s="67" t="s">
        <v>334</v>
      </c>
      <c r="Q44" s="38" t="s">
        <v>489</v>
      </c>
      <c r="R44" s="21" t="s">
        <v>513</v>
      </c>
    </row>
    <row r="45" spans="2:18" ht="60" x14ac:dyDescent="0.25">
      <c r="B45" s="19"/>
      <c r="C45" s="22" t="s">
        <v>287</v>
      </c>
      <c r="D45" s="22" t="s">
        <v>248</v>
      </c>
      <c r="E45" s="22"/>
      <c r="F45" s="17" t="s">
        <v>27</v>
      </c>
      <c r="G45" s="16" t="s">
        <v>28</v>
      </c>
      <c r="H45" s="64">
        <v>80643</v>
      </c>
      <c r="I45" s="64"/>
      <c r="J45" s="23" t="s">
        <v>55</v>
      </c>
      <c r="K45" s="24" t="s">
        <v>8</v>
      </c>
      <c r="L45" s="24">
        <v>42889</v>
      </c>
      <c r="M45" s="24">
        <v>44351</v>
      </c>
      <c r="N45" s="21" t="s">
        <v>323</v>
      </c>
      <c r="O45" s="35">
        <f>12+12+12+12+12</f>
        <v>60</v>
      </c>
      <c r="P45" s="66" t="s">
        <v>353</v>
      </c>
      <c r="Q45" s="38" t="s">
        <v>478</v>
      </c>
      <c r="R45" s="26"/>
    </row>
    <row r="46" spans="2:18" ht="135" x14ac:dyDescent="0.25">
      <c r="B46" s="22"/>
      <c r="C46" s="22" t="s">
        <v>140</v>
      </c>
      <c r="D46" s="25" t="s">
        <v>141</v>
      </c>
      <c r="E46" s="25"/>
      <c r="F46" s="16" t="s">
        <v>142</v>
      </c>
      <c r="G46" s="16" t="s">
        <v>242</v>
      </c>
      <c r="H46" s="64">
        <v>508.56</v>
      </c>
      <c r="I46" s="64"/>
      <c r="J46" s="23" t="s">
        <v>55</v>
      </c>
      <c r="K46" s="24" t="s">
        <v>8</v>
      </c>
      <c r="L46" s="24">
        <v>43718</v>
      </c>
      <c r="M46" s="24">
        <v>44084</v>
      </c>
      <c r="N46" s="26" t="s">
        <v>149</v>
      </c>
      <c r="O46" s="35">
        <v>12</v>
      </c>
      <c r="P46" s="67" t="s">
        <v>335</v>
      </c>
      <c r="Q46" s="38" t="s">
        <v>488</v>
      </c>
      <c r="R46" s="21" t="s">
        <v>365</v>
      </c>
    </row>
    <row r="47" spans="2:18" ht="135" x14ac:dyDescent="0.25">
      <c r="B47" s="22"/>
      <c r="C47" s="22" t="s">
        <v>120</v>
      </c>
      <c r="D47" s="25" t="s">
        <v>121</v>
      </c>
      <c r="E47" s="25"/>
      <c r="F47" s="22" t="s">
        <v>122</v>
      </c>
      <c r="G47" s="16" t="s">
        <v>234</v>
      </c>
      <c r="H47" s="64">
        <v>16613</v>
      </c>
      <c r="I47" s="64"/>
      <c r="J47" s="23" t="s">
        <v>55</v>
      </c>
      <c r="K47" s="24" t="s">
        <v>8</v>
      </c>
      <c r="L47" s="24">
        <v>43720</v>
      </c>
      <c r="M47" s="24">
        <v>44086</v>
      </c>
      <c r="N47" s="26" t="s">
        <v>149</v>
      </c>
      <c r="O47" s="35">
        <v>12</v>
      </c>
      <c r="P47" s="66" t="s">
        <v>336</v>
      </c>
      <c r="Q47" s="16" t="s">
        <v>487</v>
      </c>
      <c r="R47" s="21" t="s">
        <v>364</v>
      </c>
    </row>
    <row r="48" spans="2:18" ht="120" x14ac:dyDescent="0.25">
      <c r="B48" s="19"/>
      <c r="C48" s="22" t="s">
        <v>125</v>
      </c>
      <c r="D48" s="22" t="s">
        <v>126</v>
      </c>
      <c r="E48" s="22"/>
      <c r="F48" s="22" t="s">
        <v>127</v>
      </c>
      <c r="G48" s="16" t="s">
        <v>128</v>
      </c>
      <c r="H48" s="64">
        <v>263699.61</v>
      </c>
      <c r="I48" s="64"/>
      <c r="J48" s="23" t="s">
        <v>55</v>
      </c>
      <c r="K48" s="24" t="s">
        <v>8</v>
      </c>
      <c r="L48" s="24">
        <v>43728</v>
      </c>
      <c r="M48" s="24">
        <v>44094</v>
      </c>
      <c r="N48" s="26" t="s">
        <v>149</v>
      </c>
      <c r="O48" s="35">
        <f>12</f>
        <v>12</v>
      </c>
      <c r="P48" s="66" t="s">
        <v>338</v>
      </c>
      <c r="Q48" s="71" t="s">
        <v>486</v>
      </c>
      <c r="R48" s="21" t="s">
        <v>369</v>
      </c>
    </row>
    <row r="49" spans="1:18" ht="120" x14ac:dyDescent="0.25">
      <c r="B49" s="19"/>
      <c r="C49" s="22" t="s">
        <v>125</v>
      </c>
      <c r="D49" s="22" t="s">
        <v>126</v>
      </c>
      <c r="E49" s="22"/>
      <c r="F49" s="22" t="s">
        <v>127</v>
      </c>
      <c r="G49" s="16" t="s">
        <v>129</v>
      </c>
      <c r="H49" s="64">
        <v>30800</v>
      </c>
      <c r="I49" s="64"/>
      <c r="J49" s="23" t="s">
        <v>55</v>
      </c>
      <c r="K49" s="24" t="s">
        <v>8</v>
      </c>
      <c r="L49" s="24">
        <v>43728</v>
      </c>
      <c r="M49" s="24">
        <v>44094</v>
      </c>
      <c r="N49" s="26" t="s">
        <v>149</v>
      </c>
      <c r="O49" s="35">
        <f>12</f>
        <v>12</v>
      </c>
      <c r="P49" s="67" t="s">
        <v>338</v>
      </c>
      <c r="Q49" s="55" t="s">
        <v>486</v>
      </c>
      <c r="R49" s="21" t="s">
        <v>370</v>
      </c>
    </row>
    <row r="50" spans="1:18" ht="120" x14ac:dyDescent="0.25">
      <c r="B50" s="19"/>
      <c r="C50" s="22" t="s">
        <v>133</v>
      </c>
      <c r="D50" s="22" t="s">
        <v>126</v>
      </c>
      <c r="E50" s="22"/>
      <c r="F50" s="22" t="s">
        <v>134</v>
      </c>
      <c r="G50" s="16" t="s">
        <v>135</v>
      </c>
      <c r="H50" s="64">
        <v>5190</v>
      </c>
      <c r="I50" s="64"/>
      <c r="J50" s="23" t="s">
        <v>55</v>
      </c>
      <c r="K50" s="24" t="s">
        <v>8</v>
      </c>
      <c r="L50" s="24">
        <v>43731</v>
      </c>
      <c r="M50" s="24">
        <v>44097</v>
      </c>
      <c r="N50" s="26" t="s">
        <v>149</v>
      </c>
      <c r="O50" s="35">
        <f>12</f>
        <v>12</v>
      </c>
      <c r="P50" s="67" t="s">
        <v>340</v>
      </c>
      <c r="Q50" s="55" t="s">
        <v>486</v>
      </c>
      <c r="R50" s="21" t="s">
        <v>369</v>
      </c>
    </row>
    <row r="51" spans="1:18" ht="120" x14ac:dyDescent="0.25">
      <c r="B51" s="19"/>
      <c r="C51" s="22" t="s">
        <v>136</v>
      </c>
      <c r="D51" s="25" t="s">
        <v>126</v>
      </c>
      <c r="E51" s="25"/>
      <c r="F51" s="22" t="s">
        <v>137</v>
      </c>
      <c r="G51" s="16" t="s">
        <v>138</v>
      </c>
      <c r="H51" s="64">
        <v>145880</v>
      </c>
      <c r="I51" s="64"/>
      <c r="J51" s="23" t="s">
        <v>55</v>
      </c>
      <c r="K51" s="24" t="s">
        <v>8</v>
      </c>
      <c r="L51" s="24">
        <v>43731</v>
      </c>
      <c r="M51" s="24">
        <v>44097</v>
      </c>
      <c r="N51" s="26" t="s">
        <v>149</v>
      </c>
      <c r="O51" s="35">
        <f>12</f>
        <v>12</v>
      </c>
      <c r="P51" s="66" t="s">
        <v>339</v>
      </c>
      <c r="Q51" s="71" t="s">
        <v>486</v>
      </c>
      <c r="R51" s="21" t="s">
        <v>368</v>
      </c>
    </row>
    <row r="52" spans="1:18" ht="120" x14ac:dyDescent="0.25">
      <c r="B52" s="19"/>
      <c r="C52" s="22" t="s">
        <v>136</v>
      </c>
      <c r="D52" s="25" t="s">
        <v>126</v>
      </c>
      <c r="E52" s="25"/>
      <c r="F52" s="22" t="s">
        <v>137</v>
      </c>
      <c r="G52" s="38" t="s">
        <v>139</v>
      </c>
      <c r="H52" s="64">
        <v>58000</v>
      </c>
      <c r="I52" s="64"/>
      <c r="J52" s="48" t="s">
        <v>55</v>
      </c>
      <c r="K52" s="24" t="s">
        <v>8</v>
      </c>
      <c r="L52" s="24">
        <v>43731</v>
      </c>
      <c r="M52" s="24">
        <v>44097</v>
      </c>
      <c r="N52" s="26" t="s">
        <v>149</v>
      </c>
      <c r="O52" s="57">
        <f>12</f>
        <v>12</v>
      </c>
      <c r="P52" s="67" t="s">
        <v>339</v>
      </c>
      <c r="Q52" s="71" t="s">
        <v>486</v>
      </c>
      <c r="R52" s="21" t="s">
        <v>367</v>
      </c>
    </row>
    <row r="53" spans="1:18" ht="120" x14ac:dyDescent="0.25">
      <c r="B53" s="19"/>
      <c r="C53" s="22" t="s">
        <v>130</v>
      </c>
      <c r="D53" s="25" t="s">
        <v>126</v>
      </c>
      <c r="E53" s="25"/>
      <c r="F53" s="16" t="s">
        <v>131</v>
      </c>
      <c r="G53" s="16" t="s">
        <v>132</v>
      </c>
      <c r="H53" s="64">
        <v>40699.97</v>
      </c>
      <c r="I53" s="64"/>
      <c r="J53" s="23" t="s">
        <v>55</v>
      </c>
      <c r="K53" s="24" t="s">
        <v>8</v>
      </c>
      <c r="L53" s="24">
        <v>43731</v>
      </c>
      <c r="M53" s="24">
        <v>44097</v>
      </c>
      <c r="N53" s="26" t="s">
        <v>149</v>
      </c>
      <c r="O53" s="35">
        <f>12</f>
        <v>12</v>
      </c>
      <c r="P53" s="66" t="s">
        <v>341</v>
      </c>
      <c r="Q53" s="71" t="s">
        <v>486</v>
      </c>
      <c r="R53" s="21" t="s">
        <v>367</v>
      </c>
    </row>
    <row r="54" spans="1:18" ht="45" x14ac:dyDescent="0.25">
      <c r="B54" s="19"/>
      <c r="C54" s="22" t="s">
        <v>105</v>
      </c>
      <c r="D54" s="25" t="s">
        <v>44</v>
      </c>
      <c r="E54" s="25"/>
      <c r="F54" s="22" t="s">
        <v>106</v>
      </c>
      <c r="G54" s="16" t="s">
        <v>235</v>
      </c>
      <c r="H54" s="64">
        <v>10000</v>
      </c>
      <c r="I54" s="64"/>
      <c r="J54" s="23" t="s">
        <v>55</v>
      </c>
      <c r="K54" s="24" t="s">
        <v>8</v>
      </c>
      <c r="L54" s="24">
        <v>43497</v>
      </c>
      <c r="M54" s="24">
        <v>44229</v>
      </c>
      <c r="N54" s="26" t="s">
        <v>153</v>
      </c>
      <c r="O54" s="35">
        <f>12+12</f>
        <v>24</v>
      </c>
      <c r="P54" s="67" t="s">
        <v>351</v>
      </c>
      <c r="Q54" s="38" t="s">
        <v>654</v>
      </c>
      <c r="R54" s="21" t="s">
        <v>653</v>
      </c>
    </row>
    <row r="55" spans="1:18" ht="90" x14ac:dyDescent="0.25">
      <c r="B55" s="19"/>
      <c r="C55" s="22" t="s">
        <v>143</v>
      </c>
      <c r="D55" s="25" t="s">
        <v>144</v>
      </c>
      <c r="E55" s="25"/>
      <c r="F55" s="22" t="s">
        <v>36</v>
      </c>
      <c r="G55" s="16" t="s">
        <v>219</v>
      </c>
      <c r="H55" s="64">
        <v>46660</v>
      </c>
      <c r="I55" s="64"/>
      <c r="J55" s="23" t="s">
        <v>55</v>
      </c>
      <c r="K55" s="24" t="s">
        <v>8</v>
      </c>
      <c r="L55" s="24">
        <v>43774</v>
      </c>
      <c r="M55" s="24">
        <v>44139</v>
      </c>
      <c r="N55" s="26" t="s">
        <v>149</v>
      </c>
      <c r="O55" s="35">
        <v>12</v>
      </c>
      <c r="P55" s="66" t="s">
        <v>531</v>
      </c>
      <c r="Q55" s="16" t="s">
        <v>485</v>
      </c>
      <c r="R55" s="21" t="s">
        <v>604</v>
      </c>
    </row>
    <row r="56" spans="1:18" ht="150" x14ac:dyDescent="0.25">
      <c r="B56" s="19"/>
      <c r="C56" s="22" t="s">
        <v>206</v>
      </c>
      <c r="D56" s="27" t="s">
        <v>207</v>
      </c>
      <c r="E56" s="27"/>
      <c r="F56" s="16" t="s">
        <v>208</v>
      </c>
      <c r="G56" s="16" t="s">
        <v>220</v>
      </c>
      <c r="H56" s="64">
        <v>9900</v>
      </c>
      <c r="I56" s="64"/>
      <c r="J56" s="23" t="s">
        <v>55</v>
      </c>
      <c r="K56" s="24" t="s">
        <v>8</v>
      </c>
      <c r="L56" s="24">
        <v>43955</v>
      </c>
      <c r="M56" s="31">
        <v>44139</v>
      </c>
      <c r="N56" s="21" t="s">
        <v>149</v>
      </c>
      <c r="O56" s="36">
        <f>6</f>
        <v>6</v>
      </c>
      <c r="P56" s="66" t="s">
        <v>546</v>
      </c>
      <c r="Q56" s="16" t="s">
        <v>479</v>
      </c>
      <c r="R56" s="21" t="s">
        <v>605</v>
      </c>
    </row>
    <row r="57" spans="1:18" ht="135" x14ac:dyDescent="0.25">
      <c r="B57" s="19"/>
      <c r="C57" s="22" t="s">
        <v>57</v>
      </c>
      <c r="D57" s="25" t="s">
        <v>58</v>
      </c>
      <c r="E57" s="25"/>
      <c r="F57" s="22" t="s">
        <v>59</v>
      </c>
      <c r="G57" s="16" t="s">
        <v>60</v>
      </c>
      <c r="H57" s="64">
        <v>80000</v>
      </c>
      <c r="I57" s="64">
        <v>20000</v>
      </c>
      <c r="J57" s="23" t="s">
        <v>55</v>
      </c>
      <c r="K57" s="24" t="s">
        <v>8</v>
      </c>
      <c r="L57" s="24">
        <v>43441</v>
      </c>
      <c r="M57" s="24">
        <v>44172</v>
      </c>
      <c r="N57" s="26" t="s">
        <v>158</v>
      </c>
      <c r="O57" s="35">
        <f>12+12</f>
        <v>24</v>
      </c>
      <c r="P57" s="70" t="s">
        <v>354</v>
      </c>
      <c r="Q57" s="38" t="s">
        <v>596</v>
      </c>
      <c r="R57" s="21" t="s">
        <v>608</v>
      </c>
    </row>
    <row r="58" spans="1:18" ht="90" x14ac:dyDescent="0.25">
      <c r="B58" s="19"/>
      <c r="C58" s="22" t="s">
        <v>516</v>
      </c>
      <c r="D58" s="25" t="s">
        <v>517</v>
      </c>
      <c r="E58" s="25"/>
      <c r="F58" s="16" t="s">
        <v>514</v>
      </c>
      <c r="G58" s="16" t="s">
        <v>515</v>
      </c>
      <c r="H58" s="64">
        <v>5499.2</v>
      </c>
      <c r="I58" s="64"/>
      <c r="J58" s="23" t="s">
        <v>55</v>
      </c>
      <c r="K58" s="24" t="s">
        <v>8</v>
      </c>
      <c r="L58" s="24">
        <v>43783</v>
      </c>
      <c r="M58" s="24">
        <v>44149</v>
      </c>
      <c r="N58" s="26" t="s">
        <v>149</v>
      </c>
      <c r="O58" s="35">
        <f>12</f>
        <v>12</v>
      </c>
      <c r="P58" s="66" t="s">
        <v>545</v>
      </c>
      <c r="Q58" s="38" t="s">
        <v>518</v>
      </c>
      <c r="R58" s="21" t="s">
        <v>607</v>
      </c>
    </row>
    <row r="59" spans="1:18" ht="90" x14ac:dyDescent="0.25">
      <c r="B59" s="19"/>
      <c r="C59" s="22" t="s">
        <v>561</v>
      </c>
      <c r="D59" s="22" t="s">
        <v>564</v>
      </c>
      <c r="E59" s="16" t="s">
        <v>563</v>
      </c>
      <c r="F59" s="16" t="s">
        <v>562</v>
      </c>
      <c r="G59" s="16" t="s">
        <v>615</v>
      </c>
      <c r="H59" s="26">
        <v>29957.13</v>
      </c>
      <c r="I59" s="26"/>
      <c r="J59" s="23" t="s">
        <v>55</v>
      </c>
      <c r="K59" s="20" t="s">
        <v>8</v>
      </c>
      <c r="L59" s="20">
        <v>44022</v>
      </c>
      <c r="M59" s="13">
        <v>44387</v>
      </c>
      <c r="N59" s="26" t="s">
        <v>149</v>
      </c>
      <c r="O59" s="35">
        <f>12</f>
        <v>12</v>
      </c>
      <c r="P59" s="67" t="s">
        <v>616</v>
      </c>
      <c r="Q59" s="38" t="s">
        <v>617</v>
      </c>
      <c r="R59" s="21" t="s">
        <v>695</v>
      </c>
    </row>
    <row r="60" spans="1:18" s="11" customFormat="1" ht="120" x14ac:dyDescent="0.25">
      <c r="A60" s="32"/>
      <c r="B60" s="22"/>
      <c r="C60" s="22" t="s">
        <v>527</v>
      </c>
      <c r="D60" s="36" t="s">
        <v>595</v>
      </c>
      <c r="E60" s="22"/>
      <c r="F60" s="16" t="s">
        <v>122</v>
      </c>
      <c r="G60" s="16" t="s">
        <v>526</v>
      </c>
      <c r="H60" s="64">
        <v>37000</v>
      </c>
      <c r="I60" s="64"/>
      <c r="J60" s="23" t="s">
        <v>55</v>
      </c>
      <c r="K60" s="24" t="s">
        <v>8</v>
      </c>
      <c r="L60" s="24">
        <v>43789</v>
      </c>
      <c r="M60" s="24">
        <v>44155</v>
      </c>
      <c r="N60" s="26" t="s">
        <v>149</v>
      </c>
      <c r="O60" s="35">
        <f>12</f>
        <v>12</v>
      </c>
      <c r="P60" s="69" t="s">
        <v>343</v>
      </c>
      <c r="Q60" s="16" t="s">
        <v>525</v>
      </c>
      <c r="R60" s="21" t="s">
        <v>696</v>
      </c>
    </row>
    <row r="61" spans="1:18" ht="165" x14ac:dyDescent="0.25">
      <c r="B61" s="22"/>
      <c r="C61" s="22" t="s">
        <v>355</v>
      </c>
      <c r="D61" s="25" t="s">
        <v>356</v>
      </c>
      <c r="E61" s="22"/>
      <c r="F61" s="16" t="s">
        <v>357</v>
      </c>
      <c r="G61" s="16" t="s">
        <v>358</v>
      </c>
      <c r="H61" s="64">
        <v>62899.99</v>
      </c>
      <c r="I61" s="64"/>
      <c r="J61" s="23" t="s">
        <v>55</v>
      </c>
      <c r="K61" s="24" t="s">
        <v>8</v>
      </c>
      <c r="L61" s="24">
        <v>43819</v>
      </c>
      <c r="M61" s="24">
        <v>44185</v>
      </c>
      <c r="N61" s="26" t="s">
        <v>149</v>
      </c>
      <c r="O61" s="35">
        <f>12</f>
        <v>12</v>
      </c>
      <c r="P61" s="67" t="s">
        <v>359</v>
      </c>
      <c r="Q61" s="38" t="s">
        <v>482</v>
      </c>
      <c r="R61" s="21" t="s">
        <v>706</v>
      </c>
    </row>
    <row r="62" spans="1:18" ht="165" x14ac:dyDescent="0.25">
      <c r="B62" s="22"/>
      <c r="C62" s="28" t="s">
        <v>274</v>
      </c>
      <c r="D62" s="18" t="s">
        <v>195</v>
      </c>
      <c r="E62" s="25"/>
      <c r="F62" s="28" t="s">
        <v>164</v>
      </c>
      <c r="G62" s="16" t="s">
        <v>307</v>
      </c>
      <c r="H62" s="65">
        <v>293000</v>
      </c>
      <c r="I62" s="64"/>
      <c r="J62" s="23" t="s">
        <v>55</v>
      </c>
      <c r="K62" s="23" t="s">
        <v>8</v>
      </c>
      <c r="L62" s="30">
        <v>43819</v>
      </c>
      <c r="M62" s="30">
        <v>44185</v>
      </c>
      <c r="N62" s="24" t="s">
        <v>149</v>
      </c>
      <c r="O62" s="22">
        <f>12</f>
        <v>12</v>
      </c>
      <c r="P62" s="67" t="s">
        <v>347</v>
      </c>
      <c r="Q62" s="38" t="s">
        <v>482</v>
      </c>
      <c r="R62" s="21" t="s">
        <v>707</v>
      </c>
    </row>
    <row r="63" spans="1:18" ht="165" x14ac:dyDescent="0.25">
      <c r="B63" s="22"/>
      <c r="C63" s="22" t="s">
        <v>274</v>
      </c>
      <c r="D63" s="25" t="s">
        <v>195</v>
      </c>
      <c r="E63" s="25"/>
      <c r="F63" s="22" t="s">
        <v>164</v>
      </c>
      <c r="G63" s="16" t="s">
        <v>305</v>
      </c>
      <c r="H63" s="65">
        <v>36250</v>
      </c>
      <c r="I63" s="64"/>
      <c r="J63" s="23" t="s">
        <v>55</v>
      </c>
      <c r="K63" s="23" t="s">
        <v>8</v>
      </c>
      <c r="L63" s="24">
        <v>43819</v>
      </c>
      <c r="M63" s="24">
        <v>44185</v>
      </c>
      <c r="N63" s="24" t="s">
        <v>149</v>
      </c>
      <c r="O63" s="22">
        <f>12</f>
        <v>12</v>
      </c>
      <c r="P63" s="67" t="s">
        <v>347</v>
      </c>
      <c r="Q63" s="38" t="s">
        <v>482</v>
      </c>
      <c r="R63" s="21" t="s">
        <v>706</v>
      </c>
    </row>
    <row r="64" spans="1:18" ht="165" x14ac:dyDescent="0.25">
      <c r="B64" s="22"/>
      <c r="C64" s="22" t="s">
        <v>274</v>
      </c>
      <c r="D64" s="25" t="s">
        <v>195</v>
      </c>
      <c r="E64" s="25"/>
      <c r="F64" s="22" t="s">
        <v>164</v>
      </c>
      <c r="G64" s="16" t="s">
        <v>306</v>
      </c>
      <c r="H64" s="65">
        <v>54800</v>
      </c>
      <c r="I64" s="64"/>
      <c r="J64" s="23" t="s">
        <v>55</v>
      </c>
      <c r="K64" s="23" t="s">
        <v>8</v>
      </c>
      <c r="L64" s="24">
        <v>43819</v>
      </c>
      <c r="M64" s="24">
        <v>44185</v>
      </c>
      <c r="N64" s="24" t="s">
        <v>149</v>
      </c>
      <c r="O64" s="22">
        <f>12</f>
        <v>12</v>
      </c>
      <c r="P64" s="67" t="s">
        <v>347</v>
      </c>
      <c r="Q64" s="38" t="s">
        <v>482</v>
      </c>
      <c r="R64" s="21" t="s">
        <v>706</v>
      </c>
    </row>
    <row r="65" spans="2:18" ht="45" x14ac:dyDescent="0.25">
      <c r="B65" s="19"/>
      <c r="C65" s="22" t="s">
        <v>281</v>
      </c>
      <c r="D65" s="25" t="s">
        <v>265</v>
      </c>
      <c r="E65" s="25" t="s">
        <v>715</v>
      </c>
      <c r="F65" s="22" t="s">
        <v>147</v>
      </c>
      <c r="G65" s="16" t="s">
        <v>148</v>
      </c>
      <c r="H65" s="64">
        <v>8000</v>
      </c>
      <c r="I65" s="64"/>
      <c r="J65" s="23" t="s">
        <v>55</v>
      </c>
      <c r="K65" s="23" t="s">
        <v>8</v>
      </c>
      <c r="L65" s="24">
        <v>43815</v>
      </c>
      <c r="M65" s="24">
        <v>44181</v>
      </c>
      <c r="N65" s="26" t="s">
        <v>149</v>
      </c>
      <c r="O65" s="35">
        <f>12</f>
        <v>12</v>
      </c>
      <c r="P65" s="67" t="s">
        <v>346</v>
      </c>
      <c r="Q65" s="38" t="s">
        <v>483</v>
      </c>
      <c r="R65" s="21" t="s">
        <v>718</v>
      </c>
    </row>
    <row r="66" spans="2:18" ht="45" x14ac:dyDescent="0.25">
      <c r="B66" s="19"/>
      <c r="C66" s="22" t="s">
        <v>286</v>
      </c>
      <c r="D66" s="25" t="s">
        <v>162</v>
      </c>
      <c r="E66" s="25" t="s">
        <v>715</v>
      </c>
      <c r="F66" s="16" t="s">
        <v>163</v>
      </c>
      <c r="G66" s="16" t="s">
        <v>232</v>
      </c>
      <c r="H66" s="64">
        <v>78000</v>
      </c>
      <c r="I66" s="64">
        <v>30668.3</v>
      </c>
      <c r="J66" s="23" t="s">
        <v>55</v>
      </c>
      <c r="K66" s="23" t="s">
        <v>8</v>
      </c>
      <c r="L66" s="24">
        <v>43809</v>
      </c>
      <c r="M66" s="24">
        <v>44175</v>
      </c>
      <c r="N66" s="21" t="s">
        <v>689</v>
      </c>
      <c r="O66" s="22">
        <f>12</f>
        <v>12</v>
      </c>
      <c r="P66" s="67" t="s">
        <v>345</v>
      </c>
      <c r="Q66" s="38" t="s">
        <v>684</v>
      </c>
      <c r="R66" s="21" t="s">
        <v>696</v>
      </c>
    </row>
    <row r="67" spans="2:18" ht="45" x14ac:dyDescent="0.25">
      <c r="B67" s="19"/>
      <c r="C67" s="22" t="s">
        <v>29</v>
      </c>
      <c r="D67" s="25" t="s">
        <v>30</v>
      </c>
      <c r="E67" s="25" t="s">
        <v>729</v>
      </c>
      <c r="F67" s="22" t="s">
        <v>31</v>
      </c>
      <c r="G67" s="16" t="s">
        <v>231</v>
      </c>
      <c r="H67" s="64">
        <v>9700</v>
      </c>
      <c r="I67" s="64"/>
      <c r="J67" s="23" t="s">
        <v>55</v>
      </c>
      <c r="K67" s="24" t="s">
        <v>8</v>
      </c>
      <c r="L67" s="24">
        <v>43280</v>
      </c>
      <c r="M67" s="24">
        <v>44195</v>
      </c>
      <c r="N67" s="26" t="s">
        <v>158</v>
      </c>
      <c r="O67" s="35">
        <f>12+12+6</f>
        <v>30</v>
      </c>
      <c r="P67" s="67" t="s">
        <v>326</v>
      </c>
      <c r="Q67" s="38" t="s">
        <v>510</v>
      </c>
      <c r="R67" s="21" t="s">
        <v>696</v>
      </c>
    </row>
    <row r="68" spans="2:18" ht="150" x14ac:dyDescent="0.25">
      <c r="B68" s="19"/>
      <c r="C68" s="22" t="s">
        <v>278</v>
      </c>
      <c r="D68" s="25" t="s">
        <v>268</v>
      </c>
      <c r="E68" s="25" t="s">
        <v>728</v>
      </c>
      <c r="F68" s="22" t="s">
        <v>151</v>
      </c>
      <c r="G68" s="16" t="s">
        <v>152</v>
      </c>
      <c r="H68" s="64">
        <v>148462.54999999999</v>
      </c>
      <c r="I68" s="64">
        <f>70319.55+3099.55</f>
        <v>73419.100000000006</v>
      </c>
      <c r="J68" s="23" t="s">
        <v>55</v>
      </c>
      <c r="K68" s="23" t="s">
        <v>8</v>
      </c>
      <c r="L68" s="24">
        <v>43861</v>
      </c>
      <c r="M68" s="24">
        <v>44196</v>
      </c>
      <c r="N68" s="21" t="s">
        <v>683</v>
      </c>
      <c r="O68" s="35">
        <f>9+2</f>
        <v>11</v>
      </c>
      <c r="P68" s="67" t="s">
        <v>337</v>
      </c>
      <c r="Q68" s="38" t="s">
        <v>684</v>
      </c>
      <c r="R68" s="21" t="s">
        <v>696</v>
      </c>
    </row>
    <row r="69" spans="2:18" ht="165" x14ac:dyDescent="0.25">
      <c r="B69" s="19"/>
      <c r="C69" s="22" t="s">
        <v>297</v>
      </c>
      <c r="D69" s="22" t="s">
        <v>254</v>
      </c>
      <c r="E69" s="22" t="s">
        <v>719</v>
      </c>
      <c r="F69" s="22" t="s">
        <v>15</v>
      </c>
      <c r="G69" s="16" t="s">
        <v>16</v>
      </c>
      <c r="H69" s="64">
        <v>12287.7</v>
      </c>
      <c r="I69" s="64"/>
      <c r="J69" s="23" t="s">
        <v>55</v>
      </c>
      <c r="K69" s="24" t="s">
        <v>8</v>
      </c>
      <c r="L69" s="24">
        <v>42373</v>
      </c>
      <c r="M69" s="24">
        <v>44201</v>
      </c>
      <c r="N69" s="21" t="s">
        <v>322</v>
      </c>
      <c r="O69" s="35">
        <f>12+12+12+12+12</f>
        <v>60</v>
      </c>
      <c r="P69" s="67" t="s">
        <v>344</v>
      </c>
      <c r="Q69" s="38" t="s">
        <v>494</v>
      </c>
      <c r="R69" s="21" t="s">
        <v>770</v>
      </c>
    </row>
    <row r="70" spans="2:18" ht="120" x14ac:dyDescent="0.25">
      <c r="B70" s="19"/>
      <c r="C70" s="22" t="s">
        <v>272</v>
      </c>
      <c r="D70" s="25" t="s">
        <v>195</v>
      </c>
      <c r="E70" s="22" t="s">
        <v>730</v>
      </c>
      <c r="F70" s="16" t="s">
        <v>172</v>
      </c>
      <c r="G70" s="16" t="s">
        <v>304</v>
      </c>
      <c r="H70" s="65">
        <v>47600</v>
      </c>
      <c r="I70" s="75"/>
      <c r="J70" s="23" t="s">
        <v>55</v>
      </c>
      <c r="K70" s="23" t="s">
        <v>8</v>
      </c>
      <c r="L70" s="20">
        <v>43837</v>
      </c>
      <c r="M70" s="24">
        <v>44203</v>
      </c>
      <c r="N70" s="24" t="s">
        <v>149</v>
      </c>
      <c r="O70" s="22">
        <f>12</f>
        <v>12</v>
      </c>
      <c r="P70" s="67" t="s">
        <v>348</v>
      </c>
      <c r="Q70" s="38" t="s">
        <v>482</v>
      </c>
      <c r="R70" s="21" t="s">
        <v>703</v>
      </c>
    </row>
    <row r="71" spans="2:18" ht="135" x14ac:dyDescent="0.25">
      <c r="B71" s="19"/>
      <c r="C71" s="22" t="s">
        <v>272</v>
      </c>
      <c r="D71" s="93" t="s">
        <v>195</v>
      </c>
      <c r="E71" s="22" t="s">
        <v>730</v>
      </c>
      <c r="F71" s="16" t="s">
        <v>172</v>
      </c>
      <c r="G71" s="16" t="s">
        <v>300</v>
      </c>
      <c r="H71" s="65">
        <v>16950</v>
      </c>
      <c r="I71" s="64"/>
      <c r="J71" s="23" t="s">
        <v>55</v>
      </c>
      <c r="K71" s="20" t="s">
        <v>8</v>
      </c>
      <c r="L71" s="24">
        <v>43837</v>
      </c>
      <c r="M71" s="24">
        <v>44203</v>
      </c>
      <c r="N71" s="23" t="s">
        <v>149</v>
      </c>
      <c r="O71" s="22">
        <f>12</f>
        <v>12</v>
      </c>
      <c r="P71" s="67" t="s">
        <v>348</v>
      </c>
      <c r="Q71" s="38" t="s">
        <v>482</v>
      </c>
      <c r="R71" s="21" t="s">
        <v>702</v>
      </c>
    </row>
    <row r="72" spans="2:18" ht="135" x14ac:dyDescent="0.25">
      <c r="B72" s="19"/>
      <c r="C72" s="22" t="s">
        <v>272</v>
      </c>
      <c r="D72" s="25" t="s">
        <v>195</v>
      </c>
      <c r="E72" s="22" t="s">
        <v>730</v>
      </c>
      <c r="F72" s="16" t="s">
        <v>172</v>
      </c>
      <c r="G72" s="16" t="s">
        <v>301</v>
      </c>
      <c r="H72" s="65">
        <v>36950</v>
      </c>
      <c r="I72" s="64"/>
      <c r="J72" s="23" t="s">
        <v>55</v>
      </c>
      <c r="K72" s="20" t="s">
        <v>8</v>
      </c>
      <c r="L72" s="24">
        <v>43837</v>
      </c>
      <c r="M72" s="24">
        <v>44203</v>
      </c>
      <c r="N72" s="23" t="s">
        <v>149</v>
      </c>
      <c r="O72" s="22">
        <f>12</f>
        <v>12</v>
      </c>
      <c r="P72" s="67" t="s">
        <v>348</v>
      </c>
      <c r="Q72" s="23" t="s">
        <v>482</v>
      </c>
      <c r="R72" s="21" t="s">
        <v>702</v>
      </c>
    </row>
    <row r="73" spans="2:18" ht="135" x14ac:dyDescent="0.25">
      <c r="B73" s="19"/>
      <c r="C73" s="22" t="s">
        <v>272</v>
      </c>
      <c r="D73" s="25" t="s">
        <v>195</v>
      </c>
      <c r="E73" s="22" t="s">
        <v>730</v>
      </c>
      <c r="F73" s="16" t="s">
        <v>172</v>
      </c>
      <c r="G73" s="16" t="s">
        <v>302</v>
      </c>
      <c r="H73" s="65">
        <v>20000</v>
      </c>
      <c r="I73" s="64"/>
      <c r="J73" s="23" t="s">
        <v>55</v>
      </c>
      <c r="K73" s="20" t="s">
        <v>8</v>
      </c>
      <c r="L73" s="24">
        <v>43837</v>
      </c>
      <c r="M73" s="24">
        <v>44203</v>
      </c>
      <c r="N73" s="23" t="s">
        <v>149</v>
      </c>
      <c r="O73" s="22">
        <f>12</f>
        <v>12</v>
      </c>
      <c r="P73" s="66" t="s">
        <v>348</v>
      </c>
      <c r="Q73" s="77" t="s">
        <v>482</v>
      </c>
      <c r="R73" s="21" t="s">
        <v>702</v>
      </c>
    </row>
    <row r="74" spans="2:18" ht="135" x14ac:dyDescent="0.25">
      <c r="B74" s="19"/>
      <c r="C74" s="22" t="s">
        <v>272</v>
      </c>
      <c r="D74" s="25" t="s">
        <v>195</v>
      </c>
      <c r="E74" s="22" t="s">
        <v>730</v>
      </c>
      <c r="F74" s="16" t="s">
        <v>172</v>
      </c>
      <c r="G74" s="16" t="s">
        <v>303</v>
      </c>
      <c r="H74" s="65">
        <v>36900.04</v>
      </c>
      <c r="I74" s="64"/>
      <c r="J74" s="23" t="s">
        <v>55</v>
      </c>
      <c r="K74" s="20" t="s">
        <v>8</v>
      </c>
      <c r="L74" s="24">
        <v>43837</v>
      </c>
      <c r="M74" s="24">
        <v>44203</v>
      </c>
      <c r="N74" s="23" t="s">
        <v>149</v>
      </c>
      <c r="O74" s="22">
        <f>12</f>
        <v>12</v>
      </c>
      <c r="P74" s="67" t="s">
        <v>348</v>
      </c>
      <c r="Q74" s="77" t="s">
        <v>482</v>
      </c>
      <c r="R74" s="21" t="s">
        <v>702</v>
      </c>
    </row>
    <row r="75" spans="2:18" ht="135" x14ac:dyDescent="0.25">
      <c r="B75" s="19"/>
      <c r="C75" s="22" t="s">
        <v>194</v>
      </c>
      <c r="D75" s="25" t="s">
        <v>195</v>
      </c>
      <c r="E75" s="22" t="s">
        <v>730</v>
      </c>
      <c r="F75" s="16" t="s">
        <v>131</v>
      </c>
      <c r="G75" s="16" t="s">
        <v>196</v>
      </c>
      <c r="H75" s="64">
        <v>2935</v>
      </c>
      <c r="I75" s="64"/>
      <c r="J75" s="23" t="s">
        <v>55</v>
      </c>
      <c r="K75" s="23" t="s">
        <v>8</v>
      </c>
      <c r="L75" s="24">
        <v>43837</v>
      </c>
      <c r="M75" s="24">
        <v>44203</v>
      </c>
      <c r="N75" s="26" t="s">
        <v>149</v>
      </c>
      <c r="O75" s="35">
        <f>12</f>
        <v>12</v>
      </c>
      <c r="P75" s="66" t="s">
        <v>349</v>
      </c>
      <c r="Q75" s="38" t="s">
        <v>482</v>
      </c>
      <c r="R75" s="21" t="s">
        <v>702</v>
      </c>
    </row>
    <row r="76" spans="2:18" ht="165" x14ac:dyDescent="0.25">
      <c r="B76" s="19"/>
      <c r="C76" s="22" t="s">
        <v>277</v>
      </c>
      <c r="D76" s="25" t="s">
        <v>269</v>
      </c>
      <c r="E76" s="25" t="s">
        <v>731</v>
      </c>
      <c r="F76" s="16" t="s">
        <v>159</v>
      </c>
      <c r="G76" s="16" t="s">
        <v>237</v>
      </c>
      <c r="H76" s="64">
        <v>35600</v>
      </c>
      <c r="I76" s="64"/>
      <c r="J76" s="23" t="s">
        <v>55</v>
      </c>
      <c r="K76" s="23" t="s">
        <v>8</v>
      </c>
      <c r="L76" s="24">
        <v>43844</v>
      </c>
      <c r="M76" s="24">
        <v>44210</v>
      </c>
      <c r="N76" s="24" t="s">
        <v>149</v>
      </c>
      <c r="O76" s="22">
        <f>12</f>
        <v>12</v>
      </c>
      <c r="P76" s="66" t="s">
        <v>350</v>
      </c>
      <c r="Q76" s="38" t="s">
        <v>482</v>
      </c>
      <c r="R76" s="21" t="s">
        <v>777</v>
      </c>
    </row>
    <row r="77" spans="2:18" ht="124.5" customHeight="1" x14ac:dyDescent="0.25">
      <c r="B77" s="19"/>
      <c r="C77" s="22" t="s">
        <v>178</v>
      </c>
      <c r="D77" s="22" t="s">
        <v>179</v>
      </c>
      <c r="E77" s="22" t="s">
        <v>732</v>
      </c>
      <c r="F77" s="16" t="s">
        <v>180</v>
      </c>
      <c r="G77" s="16" t="s">
        <v>181</v>
      </c>
      <c r="H77" s="64">
        <v>73500</v>
      </c>
      <c r="I77" s="64"/>
      <c r="J77" s="23" t="s">
        <v>55</v>
      </c>
      <c r="K77" s="23" t="s">
        <v>8</v>
      </c>
      <c r="L77" s="24">
        <v>43817</v>
      </c>
      <c r="M77" s="24">
        <v>44214</v>
      </c>
      <c r="N77" s="26" t="s">
        <v>153</v>
      </c>
      <c r="O77" s="22">
        <f>7</f>
        <v>7</v>
      </c>
      <c r="P77" s="66" t="s">
        <v>331</v>
      </c>
      <c r="Q77" s="38" t="s">
        <v>612</v>
      </c>
      <c r="R77" s="21" t="s">
        <v>778</v>
      </c>
    </row>
    <row r="78" spans="2:18" ht="180" x14ac:dyDescent="0.25">
      <c r="B78" s="19"/>
      <c r="C78" s="22" t="s">
        <v>296</v>
      </c>
      <c r="D78" s="22" t="s">
        <v>84</v>
      </c>
      <c r="E78" s="22" t="s">
        <v>735</v>
      </c>
      <c r="F78" s="22" t="s">
        <v>51</v>
      </c>
      <c r="G78" s="16" t="s">
        <v>238</v>
      </c>
      <c r="H78" s="64">
        <v>11228.94</v>
      </c>
      <c r="I78" s="64"/>
      <c r="J78" s="23" t="s">
        <v>55</v>
      </c>
      <c r="K78" s="24" t="s">
        <v>8</v>
      </c>
      <c r="L78" s="24">
        <v>42413</v>
      </c>
      <c r="M78" s="24">
        <v>44239</v>
      </c>
      <c r="N78" s="26" t="s">
        <v>174</v>
      </c>
      <c r="O78" s="35">
        <f>12+12+12+12+12</f>
        <v>60</v>
      </c>
      <c r="P78" s="67" t="s">
        <v>352</v>
      </c>
      <c r="Q78" s="38" t="s">
        <v>493</v>
      </c>
      <c r="R78" s="97" t="s">
        <v>771</v>
      </c>
    </row>
    <row r="79" spans="2:18" ht="45" x14ac:dyDescent="0.25">
      <c r="B79" s="19"/>
      <c r="C79" s="22" t="s">
        <v>175</v>
      </c>
      <c r="D79" s="22" t="s">
        <v>176</v>
      </c>
      <c r="E79" s="22" t="s">
        <v>763</v>
      </c>
      <c r="F79" s="22" t="s">
        <v>177</v>
      </c>
      <c r="G79" s="16" t="s">
        <v>245</v>
      </c>
      <c r="H79" s="64">
        <v>129156</v>
      </c>
      <c r="I79" s="64"/>
      <c r="J79" s="23" t="s">
        <v>55</v>
      </c>
      <c r="K79" s="23" t="s">
        <v>8</v>
      </c>
      <c r="L79" s="24">
        <v>43955</v>
      </c>
      <c r="M79" s="20">
        <v>45050</v>
      </c>
      <c r="N79" s="20" t="s">
        <v>149</v>
      </c>
      <c r="O79" s="19">
        <f>36</f>
        <v>36</v>
      </c>
      <c r="P79" s="66" t="s">
        <v>629</v>
      </c>
      <c r="Q79" s="38" t="s">
        <v>477</v>
      </c>
      <c r="R79" s="26"/>
    </row>
    <row r="80" spans="2:18" ht="90" x14ac:dyDescent="0.25">
      <c r="B80" s="22"/>
      <c r="C80" s="22">
        <v>9912292357</v>
      </c>
      <c r="D80" s="22" t="s">
        <v>258</v>
      </c>
      <c r="E80" s="22" t="s">
        <v>768</v>
      </c>
      <c r="F80" s="22" t="s">
        <v>21</v>
      </c>
      <c r="G80" s="22" t="s">
        <v>22</v>
      </c>
      <c r="H80" s="64">
        <v>645500</v>
      </c>
      <c r="I80" s="64"/>
      <c r="J80" s="23" t="s">
        <v>23</v>
      </c>
      <c r="K80" s="23" t="s">
        <v>19</v>
      </c>
      <c r="L80" s="24">
        <v>42858</v>
      </c>
      <c r="M80" s="24">
        <v>44258</v>
      </c>
      <c r="N80" s="26" t="s">
        <v>174</v>
      </c>
      <c r="O80" s="35">
        <f>12+12+12+7+3</f>
        <v>46</v>
      </c>
      <c r="P80" s="99" t="s">
        <v>343</v>
      </c>
      <c r="Q80" s="38" t="s">
        <v>727</v>
      </c>
      <c r="R80" s="89" t="s">
        <v>780</v>
      </c>
    </row>
    <row r="81" spans="2:24" ht="90" x14ac:dyDescent="0.25">
      <c r="B81" s="19"/>
      <c r="C81" s="22" t="s">
        <v>175</v>
      </c>
      <c r="D81" s="22" t="s">
        <v>811</v>
      </c>
      <c r="E81" s="22" t="s">
        <v>738</v>
      </c>
      <c r="F81" s="16" t="s">
        <v>428</v>
      </c>
      <c r="G81" s="16" t="s">
        <v>528</v>
      </c>
      <c r="H81" s="100">
        <v>20000</v>
      </c>
      <c r="I81" s="63">
        <v>1500</v>
      </c>
      <c r="J81" s="23" t="s">
        <v>432</v>
      </c>
      <c r="K81" s="24" t="s">
        <v>8</v>
      </c>
      <c r="L81" s="24">
        <v>43895</v>
      </c>
      <c r="M81" s="24">
        <v>44261</v>
      </c>
      <c r="N81" s="26" t="s">
        <v>158</v>
      </c>
      <c r="O81" s="52">
        <f>6+6</f>
        <v>12</v>
      </c>
      <c r="P81" s="67" t="s">
        <v>548</v>
      </c>
      <c r="Q81" s="38" t="s">
        <v>693</v>
      </c>
      <c r="R81" s="21" t="s">
        <v>780</v>
      </c>
    </row>
    <row r="82" spans="2:24" ht="90" x14ac:dyDescent="0.25">
      <c r="B82" s="19"/>
      <c r="C82" s="16" t="s">
        <v>77</v>
      </c>
      <c r="D82" s="22" t="s">
        <v>155</v>
      </c>
      <c r="E82" s="92" t="s">
        <v>753</v>
      </c>
      <c r="F82" s="22" t="s">
        <v>76</v>
      </c>
      <c r="G82" s="16" t="s">
        <v>694</v>
      </c>
      <c r="H82" s="64">
        <v>5564.99</v>
      </c>
      <c r="I82" s="64"/>
      <c r="J82" s="23" t="s">
        <v>78</v>
      </c>
      <c r="K82" s="20" t="s">
        <v>8</v>
      </c>
      <c r="L82" s="24">
        <v>43909</v>
      </c>
      <c r="M82" s="24">
        <v>44273</v>
      </c>
      <c r="N82" s="26" t="s">
        <v>149</v>
      </c>
      <c r="O82" s="35">
        <f>12</f>
        <v>12</v>
      </c>
      <c r="P82" s="67" t="s">
        <v>774</v>
      </c>
      <c r="Q82" s="38" t="s">
        <v>509</v>
      </c>
      <c r="R82" s="89" t="s">
        <v>780</v>
      </c>
    </row>
    <row r="83" spans="2:24" ht="165" x14ac:dyDescent="0.25">
      <c r="B83" s="19"/>
      <c r="C83" s="22" t="s">
        <v>250</v>
      </c>
      <c r="D83" s="22" t="s">
        <v>247</v>
      </c>
      <c r="E83" s="22" t="s">
        <v>711</v>
      </c>
      <c r="F83" s="22" t="s">
        <v>17</v>
      </c>
      <c r="G83" s="22" t="s">
        <v>18</v>
      </c>
      <c r="H83" s="64">
        <v>57750</v>
      </c>
      <c r="I83" s="64"/>
      <c r="J83" s="23" t="s">
        <v>55</v>
      </c>
      <c r="K83" s="24" t="s">
        <v>8</v>
      </c>
      <c r="L83" s="24">
        <v>42500</v>
      </c>
      <c r="M83" s="24">
        <v>44326</v>
      </c>
      <c r="N83" s="21" t="s">
        <v>712</v>
      </c>
      <c r="O83" s="35">
        <f>12+12+12+12+7+5</f>
        <v>60</v>
      </c>
      <c r="P83" s="67" t="s">
        <v>786</v>
      </c>
      <c r="Q83" s="16" t="s">
        <v>697</v>
      </c>
      <c r="R83" s="36" t="s">
        <v>791</v>
      </c>
    </row>
    <row r="84" spans="2:24" ht="270" x14ac:dyDescent="0.25">
      <c r="B84" s="19"/>
      <c r="C84" s="22" t="s">
        <v>294</v>
      </c>
      <c r="D84" s="22" t="s">
        <v>250</v>
      </c>
      <c r="E84" s="22" t="s">
        <v>734</v>
      </c>
      <c r="F84" s="107" t="s">
        <v>47</v>
      </c>
      <c r="G84" s="107" t="s">
        <v>48</v>
      </c>
      <c r="H84" s="26">
        <v>39498</v>
      </c>
      <c r="I84" s="64"/>
      <c r="J84" s="23" t="s">
        <v>55</v>
      </c>
      <c r="K84" s="24" t="s">
        <v>8</v>
      </c>
      <c r="L84" s="24">
        <v>42523</v>
      </c>
      <c r="M84" s="24">
        <v>44349</v>
      </c>
      <c r="N84" s="26" t="s">
        <v>610</v>
      </c>
      <c r="O84" s="73">
        <f>12+5+3+12+12+12+4</f>
        <v>60</v>
      </c>
      <c r="P84" s="67" t="s">
        <v>785</v>
      </c>
      <c r="Q84" s="29" t="s">
        <v>781</v>
      </c>
      <c r="R84" s="97" t="s">
        <v>805</v>
      </c>
      <c r="S84" s="105" t="s">
        <v>797</v>
      </c>
    </row>
    <row r="85" spans="2:24" ht="300" x14ac:dyDescent="0.25">
      <c r="B85" s="19"/>
      <c r="C85" s="22" t="s">
        <v>295</v>
      </c>
      <c r="D85" s="22" t="s">
        <v>263</v>
      </c>
      <c r="E85" s="22" t="s">
        <v>713</v>
      </c>
      <c r="F85" s="108" t="s">
        <v>49</v>
      </c>
      <c r="G85" s="108" t="s">
        <v>50</v>
      </c>
      <c r="H85" s="64">
        <v>115976.88</v>
      </c>
      <c r="I85" s="64"/>
      <c r="J85" s="23" t="s">
        <v>55</v>
      </c>
      <c r="K85" s="24" t="s">
        <v>8</v>
      </c>
      <c r="L85" s="24">
        <v>42552</v>
      </c>
      <c r="M85" s="30">
        <v>44378</v>
      </c>
      <c r="N85" s="76" t="s">
        <v>610</v>
      </c>
      <c r="O85" s="98">
        <f>6+12+12+12+6+6+6</f>
        <v>60</v>
      </c>
      <c r="P85" s="126" t="s">
        <v>798</v>
      </c>
      <c r="Q85" s="29" t="s">
        <v>772</v>
      </c>
      <c r="R85" s="97" t="s">
        <v>806</v>
      </c>
      <c r="S85" s="36" t="s">
        <v>807</v>
      </c>
    </row>
    <row r="86" spans="2:24" ht="182.25" customHeight="1" x14ac:dyDescent="0.25">
      <c r="B86" s="19"/>
      <c r="C86" s="28"/>
      <c r="D86" s="28" t="s">
        <v>618</v>
      </c>
      <c r="E86" s="114" t="s">
        <v>753</v>
      </c>
      <c r="F86" s="115" t="s">
        <v>76</v>
      </c>
      <c r="G86" s="115" t="s">
        <v>788</v>
      </c>
      <c r="H86" s="26"/>
      <c r="I86" s="26"/>
      <c r="J86" s="23" t="s">
        <v>619</v>
      </c>
      <c r="K86" s="13" t="s">
        <v>19</v>
      </c>
      <c r="L86" s="78">
        <v>44054</v>
      </c>
      <c r="M86" s="104">
        <v>44419</v>
      </c>
      <c r="N86" s="76" t="s">
        <v>149</v>
      </c>
      <c r="O86" s="37">
        <f>12</f>
        <v>12</v>
      </c>
      <c r="P86" s="67" t="s">
        <v>708</v>
      </c>
      <c r="Q86" s="16" t="s">
        <v>611</v>
      </c>
      <c r="R86" s="76"/>
      <c r="S86" s="116" t="s">
        <v>814</v>
      </c>
    </row>
    <row r="87" spans="2:24" ht="192.75" customHeight="1" x14ac:dyDescent="0.25">
      <c r="B87" s="19"/>
      <c r="C87" s="22" t="s">
        <v>620</v>
      </c>
      <c r="D87" s="22" t="s">
        <v>621</v>
      </c>
      <c r="E87" s="27" t="s">
        <v>747</v>
      </c>
      <c r="F87" s="112" t="s">
        <v>622</v>
      </c>
      <c r="G87" s="112" t="s">
        <v>623</v>
      </c>
      <c r="H87" s="26">
        <v>41140.879999999997</v>
      </c>
      <c r="I87" s="26"/>
      <c r="J87" s="23" t="s">
        <v>55</v>
      </c>
      <c r="K87" s="20" t="s">
        <v>8</v>
      </c>
      <c r="L87" s="20">
        <v>44056</v>
      </c>
      <c r="M87" s="13">
        <v>44421</v>
      </c>
      <c r="N87" s="26" t="s">
        <v>149</v>
      </c>
      <c r="O87" s="35">
        <f>12</f>
        <v>12</v>
      </c>
      <c r="P87" s="67" t="s">
        <v>800</v>
      </c>
      <c r="Q87" s="16" t="s">
        <v>624</v>
      </c>
      <c r="R87" s="26"/>
      <c r="S87" s="113" t="s">
        <v>815</v>
      </c>
    </row>
    <row r="88" spans="2:24" ht="120" x14ac:dyDescent="0.25">
      <c r="B88" s="19"/>
      <c r="C88" s="22" t="s">
        <v>290</v>
      </c>
      <c r="D88" s="22" t="s">
        <v>261</v>
      </c>
      <c r="E88" s="92" t="s">
        <v>753</v>
      </c>
      <c r="F88" s="111" t="s">
        <v>37</v>
      </c>
      <c r="G88" s="111" t="s">
        <v>38</v>
      </c>
      <c r="H88" s="64">
        <v>50000</v>
      </c>
      <c r="I88" s="64"/>
      <c r="J88" s="23" t="s">
        <v>55</v>
      </c>
      <c r="K88" s="24" t="s">
        <v>8</v>
      </c>
      <c r="L88" s="24">
        <v>42625</v>
      </c>
      <c r="M88" s="24">
        <v>44452</v>
      </c>
      <c r="N88" s="26" t="s">
        <v>174</v>
      </c>
      <c r="O88" s="73">
        <f>12+12+12+12+12</f>
        <v>60</v>
      </c>
      <c r="P88" s="67" t="s">
        <v>801</v>
      </c>
      <c r="Q88" s="16" t="s">
        <v>613</v>
      </c>
      <c r="R88" s="36" t="s">
        <v>810</v>
      </c>
      <c r="S88" s="118" t="s">
        <v>818</v>
      </c>
    </row>
    <row r="89" spans="2:24" ht="105" x14ac:dyDescent="0.25">
      <c r="B89" s="19"/>
      <c r="C89" s="22" t="s">
        <v>288</v>
      </c>
      <c r="D89" s="22" t="s">
        <v>259</v>
      </c>
      <c r="E89" s="22" t="s">
        <v>740</v>
      </c>
      <c r="F89" s="17" t="s">
        <v>32</v>
      </c>
      <c r="G89" s="22" t="s">
        <v>221</v>
      </c>
      <c r="H89" s="26">
        <v>1678.8</v>
      </c>
      <c r="I89" s="64"/>
      <c r="J89" s="23" t="s">
        <v>55</v>
      </c>
      <c r="K89" s="13" t="s">
        <v>19</v>
      </c>
      <c r="L89" s="24">
        <v>42877</v>
      </c>
      <c r="M89" s="24">
        <v>44703</v>
      </c>
      <c r="N89" s="26" t="s">
        <v>174</v>
      </c>
      <c r="O89" s="73">
        <f>12+12+12+12+12</f>
        <v>60</v>
      </c>
      <c r="P89" s="127" t="s">
        <v>825</v>
      </c>
      <c r="Q89" s="16" t="s">
        <v>804</v>
      </c>
      <c r="R89" s="38" t="s">
        <v>809</v>
      </c>
      <c r="S89" s="36" t="s">
        <v>836</v>
      </c>
      <c r="T89" s="106"/>
    </row>
    <row r="90" spans="2:24" ht="90" x14ac:dyDescent="0.25">
      <c r="B90" s="19"/>
      <c r="C90" s="22" t="s">
        <v>675</v>
      </c>
      <c r="D90" s="22" t="s">
        <v>676</v>
      </c>
      <c r="E90" s="27" t="s">
        <v>756</v>
      </c>
      <c r="F90" s="119" t="s">
        <v>795</v>
      </c>
      <c r="G90" s="111" t="s">
        <v>677</v>
      </c>
      <c r="H90" s="26">
        <v>80000</v>
      </c>
      <c r="I90" s="26"/>
      <c r="J90" s="23" t="s">
        <v>55</v>
      </c>
      <c r="K90" s="20" t="s">
        <v>8</v>
      </c>
      <c r="L90" s="20">
        <v>44105</v>
      </c>
      <c r="M90" s="13">
        <v>44470</v>
      </c>
      <c r="N90" s="26" t="s">
        <v>149</v>
      </c>
      <c r="O90" s="35">
        <v>12</v>
      </c>
      <c r="P90" s="128" t="s">
        <v>830</v>
      </c>
      <c r="Q90" s="38" t="s">
        <v>787</v>
      </c>
      <c r="R90" s="38" t="s">
        <v>685</v>
      </c>
      <c r="S90" s="89" t="s">
        <v>819</v>
      </c>
      <c r="T90" s="118" t="s">
        <v>821</v>
      </c>
    </row>
    <row r="91" spans="2:24" ht="135" x14ac:dyDescent="0.25">
      <c r="B91" s="19"/>
      <c r="C91" s="22" t="s">
        <v>182</v>
      </c>
      <c r="D91" s="22" t="s">
        <v>183</v>
      </c>
      <c r="E91" s="22" t="s">
        <v>721</v>
      </c>
      <c r="F91" s="119" t="s">
        <v>184</v>
      </c>
      <c r="G91" s="119" t="s">
        <v>223</v>
      </c>
      <c r="H91" s="64">
        <v>17348.97</v>
      </c>
      <c r="I91" s="64"/>
      <c r="J91" s="23" t="s">
        <v>55</v>
      </c>
      <c r="K91" s="23" t="s">
        <v>8</v>
      </c>
      <c r="L91" s="24">
        <v>43840</v>
      </c>
      <c r="M91" s="24">
        <v>44631</v>
      </c>
      <c r="N91" s="26" t="s">
        <v>158</v>
      </c>
      <c r="O91" s="22">
        <f>12+12+2</f>
        <v>26</v>
      </c>
      <c r="P91" s="22" t="s">
        <v>828</v>
      </c>
      <c r="Q91" s="38" t="s">
        <v>840</v>
      </c>
      <c r="R91" s="16" t="s">
        <v>902</v>
      </c>
      <c r="S91" s="154" t="s">
        <v>904</v>
      </c>
      <c r="T91" s="155" t="s">
        <v>908</v>
      </c>
    </row>
    <row r="92" spans="2:24" ht="195" x14ac:dyDescent="0.25">
      <c r="B92" s="19"/>
      <c r="C92" s="22" t="s">
        <v>289</v>
      </c>
      <c r="D92" s="25" t="s">
        <v>260</v>
      </c>
      <c r="E92" s="25" t="s">
        <v>767</v>
      </c>
      <c r="F92" s="111" t="s">
        <v>36</v>
      </c>
      <c r="G92" s="119" t="s">
        <v>226</v>
      </c>
      <c r="H92" s="64">
        <v>71553.48</v>
      </c>
      <c r="I92" s="64"/>
      <c r="J92" s="23" t="s">
        <v>55</v>
      </c>
      <c r="K92" s="24" t="s">
        <v>8</v>
      </c>
      <c r="L92" s="24">
        <v>42828</v>
      </c>
      <c r="M92" s="20">
        <v>44654</v>
      </c>
      <c r="N92" s="26" t="s">
        <v>174</v>
      </c>
      <c r="O92" s="73">
        <f>12+12+12+12+12</f>
        <v>60</v>
      </c>
      <c r="P92" s="57" t="s">
        <v>831</v>
      </c>
      <c r="Q92" s="38" t="s">
        <v>885</v>
      </c>
      <c r="R92" s="16" t="s">
        <v>796</v>
      </c>
      <c r="S92" s="110" t="s">
        <v>810</v>
      </c>
      <c r="T92" s="129" t="s">
        <v>926</v>
      </c>
    </row>
    <row r="93" spans="2:24" ht="233.25" customHeight="1" x14ac:dyDescent="0.25">
      <c r="B93" s="19"/>
      <c r="C93" s="22" t="s">
        <v>625</v>
      </c>
      <c r="D93" s="22" t="s">
        <v>626</v>
      </c>
      <c r="E93" s="22" t="s">
        <v>766</v>
      </c>
      <c r="F93" s="119" t="s">
        <v>627</v>
      </c>
      <c r="G93" s="119" t="s">
        <v>628</v>
      </c>
      <c r="H93" s="26">
        <v>125008</v>
      </c>
      <c r="I93" s="26"/>
      <c r="J93" s="23" t="s">
        <v>55</v>
      </c>
      <c r="K93" s="20" t="s">
        <v>8</v>
      </c>
      <c r="L93" s="20">
        <v>44060</v>
      </c>
      <c r="M93" s="13">
        <v>44790</v>
      </c>
      <c r="N93" s="26" t="s">
        <v>153</v>
      </c>
      <c r="O93" s="57">
        <f>12+12</f>
        <v>24</v>
      </c>
      <c r="P93" s="57" t="s">
        <v>825</v>
      </c>
      <c r="Q93" s="38" t="s">
        <v>843</v>
      </c>
      <c r="R93" s="38" t="s">
        <v>1005</v>
      </c>
      <c r="S93" s="36" t="s">
        <v>903</v>
      </c>
      <c r="T93" s="110" t="s">
        <v>931</v>
      </c>
      <c r="X93" s="11"/>
    </row>
    <row r="94" spans="2:24" ht="198" customHeight="1" x14ac:dyDescent="0.25">
      <c r="B94" s="109" t="s">
        <v>972</v>
      </c>
      <c r="C94" s="174" t="s">
        <v>1042</v>
      </c>
      <c r="D94" s="153" t="s">
        <v>823</v>
      </c>
      <c r="E94" s="153" t="s">
        <v>1032</v>
      </c>
      <c r="F94" s="175" t="s">
        <v>822</v>
      </c>
      <c r="G94" s="175" t="s">
        <v>994</v>
      </c>
      <c r="H94" s="158">
        <v>50400</v>
      </c>
      <c r="I94" s="172"/>
      <c r="J94" s="171" t="s">
        <v>55</v>
      </c>
      <c r="K94" s="171" t="s">
        <v>8</v>
      </c>
      <c r="L94" s="176">
        <v>44440</v>
      </c>
      <c r="M94" s="24">
        <v>44805</v>
      </c>
      <c r="N94" s="24" t="s">
        <v>149</v>
      </c>
      <c r="O94" s="22">
        <f>12</f>
        <v>12</v>
      </c>
      <c r="P94" s="22" t="s">
        <v>828</v>
      </c>
      <c r="Q94" s="177" t="s">
        <v>870</v>
      </c>
      <c r="R94" s="16" t="s">
        <v>1005</v>
      </c>
      <c r="S94" s="110" t="s">
        <v>929</v>
      </c>
      <c r="T94" s="129" t="s">
        <v>936</v>
      </c>
      <c r="X94" s="11"/>
    </row>
    <row r="95" spans="2:24" ht="141" customHeight="1" x14ac:dyDescent="0.25">
      <c r="B95" s="19"/>
      <c r="C95" s="22" t="s">
        <v>860</v>
      </c>
      <c r="D95" s="25" t="s">
        <v>861</v>
      </c>
      <c r="E95" s="16" t="s">
        <v>1037</v>
      </c>
      <c r="F95" s="119" t="s">
        <v>859</v>
      </c>
      <c r="G95" s="119" t="s">
        <v>925</v>
      </c>
      <c r="H95" s="26">
        <v>73607.360000000001</v>
      </c>
      <c r="I95" s="26">
        <f>(H95*25%)+H95</f>
        <v>92009.2</v>
      </c>
      <c r="J95" s="23" t="s">
        <v>55</v>
      </c>
      <c r="K95" s="23" t="s">
        <v>8</v>
      </c>
      <c r="L95" s="20">
        <v>44466</v>
      </c>
      <c r="M95" s="24">
        <v>44831</v>
      </c>
      <c r="N95" s="23" t="s">
        <v>987</v>
      </c>
      <c r="O95" s="22">
        <f>12</f>
        <v>12</v>
      </c>
      <c r="P95" s="47" t="s">
        <v>830</v>
      </c>
      <c r="Q95" s="40" t="s">
        <v>1115</v>
      </c>
      <c r="R95" s="16" t="s">
        <v>1010</v>
      </c>
      <c r="S95" s="110" t="s">
        <v>933</v>
      </c>
      <c r="T95" s="16"/>
      <c r="X95" s="11"/>
    </row>
    <row r="96" spans="2:24" ht="141" customHeight="1" x14ac:dyDescent="0.25">
      <c r="B96" s="19"/>
      <c r="C96" s="22" t="s">
        <v>862</v>
      </c>
      <c r="D96" s="22" t="s">
        <v>864</v>
      </c>
      <c r="E96" s="27" t="s">
        <v>863</v>
      </c>
      <c r="F96" s="119" t="s">
        <v>966</v>
      </c>
      <c r="G96" s="119" t="s">
        <v>865</v>
      </c>
      <c r="H96" s="26">
        <v>80000</v>
      </c>
      <c r="I96" s="26"/>
      <c r="J96" s="23" t="s">
        <v>55</v>
      </c>
      <c r="K96" s="20" t="s">
        <v>8</v>
      </c>
      <c r="L96" s="20">
        <v>44471</v>
      </c>
      <c r="M96" s="13">
        <v>44836</v>
      </c>
      <c r="N96" s="26" t="s">
        <v>149</v>
      </c>
      <c r="O96" s="35">
        <f>12</f>
        <v>12</v>
      </c>
      <c r="P96" s="57" t="s">
        <v>830</v>
      </c>
      <c r="Q96" s="38" t="s">
        <v>1079</v>
      </c>
      <c r="R96" s="38" t="s">
        <v>838</v>
      </c>
      <c r="S96" s="124" t="s">
        <v>941</v>
      </c>
      <c r="T96" s="129" t="s">
        <v>940</v>
      </c>
      <c r="X96" s="11"/>
    </row>
    <row r="97" spans="2:24" ht="141" customHeight="1" x14ac:dyDescent="0.25">
      <c r="B97" s="19"/>
      <c r="C97" s="22" t="s">
        <v>298</v>
      </c>
      <c r="D97" s="22" t="s">
        <v>262</v>
      </c>
      <c r="E97" s="22" t="s">
        <v>757</v>
      </c>
      <c r="F97" s="161" t="s">
        <v>945</v>
      </c>
      <c r="G97" s="119" t="s">
        <v>820</v>
      </c>
      <c r="H97" s="26">
        <v>104752.68</v>
      </c>
      <c r="I97" s="26">
        <v>124119.14</v>
      </c>
      <c r="J97" s="23" t="s">
        <v>55</v>
      </c>
      <c r="K97" s="23" t="s">
        <v>473</v>
      </c>
      <c r="L97" s="24">
        <v>43014</v>
      </c>
      <c r="M97" s="24">
        <v>44840</v>
      </c>
      <c r="N97" s="26" t="s">
        <v>174</v>
      </c>
      <c r="O97" s="35">
        <f>12+12+12+12+12</f>
        <v>60</v>
      </c>
      <c r="P97" s="57" t="s">
        <v>825</v>
      </c>
      <c r="Q97" s="38" t="s">
        <v>845</v>
      </c>
      <c r="R97" s="16" t="s">
        <v>851</v>
      </c>
      <c r="S97" s="124" t="s">
        <v>934</v>
      </c>
      <c r="T97" s="129" t="s">
        <v>935</v>
      </c>
      <c r="X97" s="11"/>
    </row>
  </sheetData>
  <mergeCells count="4">
    <mergeCell ref="C8:G8"/>
    <mergeCell ref="H8:K8"/>
    <mergeCell ref="L8:O8"/>
    <mergeCell ref="P8:R8"/>
  </mergeCells>
  <conditionalFormatting sqref="M26:M31 M10:M23 M33:M36 M38:M41 M43:M54 M57 M59">
    <cfRule type="cellIs" dxfId="55" priority="51" operator="lessThan">
      <formula>#REF!</formula>
    </cfRule>
  </conditionalFormatting>
  <conditionalFormatting sqref="M61 M63:M64">
    <cfRule type="cellIs" dxfId="54" priority="29" operator="lessThan">
      <formula>#REF!</formula>
    </cfRule>
  </conditionalFormatting>
  <conditionalFormatting sqref="M65">
    <cfRule type="cellIs" dxfId="53" priority="28" operator="lessThan">
      <formula>#REF!</formula>
    </cfRule>
  </conditionalFormatting>
  <conditionalFormatting sqref="M67:M68">
    <cfRule type="cellIs" dxfId="52" priority="27" operator="lessThan">
      <formula>#REF!</formula>
    </cfRule>
  </conditionalFormatting>
  <conditionalFormatting sqref="M69">
    <cfRule type="cellIs" dxfId="51" priority="26" operator="lessThan">
      <formula>#REF!</formula>
    </cfRule>
  </conditionalFormatting>
  <conditionalFormatting sqref="M70:M75">
    <cfRule type="cellIs" dxfId="50" priority="25" operator="lessThan">
      <formula>#REF!</formula>
    </cfRule>
  </conditionalFormatting>
  <conditionalFormatting sqref="M76:M77">
    <cfRule type="cellIs" dxfId="49" priority="24" operator="lessThan">
      <formula>#REF!</formula>
    </cfRule>
  </conditionalFormatting>
  <conditionalFormatting sqref="M78">
    <cfRule type="cellIs" dxfId="48" priority="23" operator="lessThan">
      <formula>#REF!</formula>
    </cfRule>
  </conditionalFormatting>
  <conditionalFormatting sqref="M80">
    <cfRule type="cellIs" dxfId="47" priority="22" operator="lessThan">
      <formula>#REF!</formula>
    </cfRule>
  </conditionalFormatting>
  <conditionalFormatting sqref="M81">
    <cfRule type="cellIs" dxfId="46" priority="21" operator="lessThan">
      <formula>#REF!</formula>
    </cfRule>
  </conditionalFormatting>
  <conditionalFormatting sqref="M82">
    <cfRule type="cellIs" dxfId="45" priority="20" operator="lessThan">
      <formula>#REF!</formula>
    </cfRule>
  </conditionalFormatting>
  <conditionalFormatting sqref="M83">
    <cfRule type="cellIs" dxfId="44" priority="19" operator="lessThan">
      <formula>#REF!</formula>
    </cfRule>
  </conditionalFormatting>
  <conditionalFormatting sqref="M84">
    <cfRule type="cellIs" dxfId="43" priority="18" operator="lessThan">
      <formula>#REF!</formula>
    </cfRule>
  </conditionalFormatting>
  <conditionalFormatting sqref="M85">
    <cfRule type="cellIs" dxfId="42" priority="17" operator="lessThan">
      <formula>#REF!</formula>
    </cfRule>
  </conditionalFormatting>
  <conditionalFormatting sqref="M86:M87">
    <cfRule type="cellIs" dxfId="41" priority="16" operator="lessThan">
      <formula>#REF!</formula>
    </cfRule>
  </conditionalFormatting>
  <conditionalFormatting sqref="M88">
    <cfRule type="cellIs" dxfId="40" priority="15" operator="lessThan">
      <formula>#REF!</formula>
    </cfRule>
  </conditionalFormatting>
  <conditionalFormatting sqref="M90">
    <cfRule type="cellIs" dxfId="39" priority="14" operator="lessThan">
      <formula>#REF!</formula>
    </cfRule>
  </conditionalFormatting>
  <conditionalFormatting sqref="R91 O91:P91">
    <cfRule type="cellIs" dxfId="38" priority="13" operator="lessThan">
      <formula>#REF!</formula>
    </cfRule>
  </conditionalFormatting>
  <conditionalFormatting sqref="M92">
    <cfRule type="cellIs" dxfId="37" priority="12" operator="lessThan">
      <formula>#REF!</formula>
    </cfRule>
  </conditionalFormatting>
  <conditionalFormatting sqref="S93:T93">
    <cfRule type="cellIs" dxfId="36" priority="11" operator="lessThan">
      <formula>#REF!</formula>
    </cfRule>
  </conditionalFormatting>
  <conditionalFormatting sqref="M94">
    <cfRule type="cellIs" dxfId="35" priority="10" operator="lessThan">
      <formula>#REF!</formula>
    </cfRule>
  </conditionalFormatting>
  <conditionalFormatting sqref="R94">
    <cfRule type="cellIs" dxfId="34" priority="9" operator="lessThan">
      <formula>#REF!</formula>
    </cfRule>
  </conditionalFormatting>
  <conditionalFormatting sqref="R94">
    <cfRule type="cellIs" dxfId="33" priority="8" operator="lessThan">
      <formula>#REF!</formula>
    </cfRule>
  </conditionalFormatting>
  <conditionalFormatting sqref="M95">
    <cfRule type="cellIs" dxfId="32" priority="7" operator="lessThan">
      <formula>#REF!</formula>
    </cfRule>
  </conditionalFormatting>
  <conditionalFormatting sqref="R95">
    <cfRule type="cellIs" dxfId="31" priority="6" operator="lessThan">
      <formula>#REF!</formula>
    </cfRule>
  </conditionalFormatting>
  <conditionalFormatting sqref="M96">
    <cfRule type="cellIs" dxfId="30" priority="5" operator="lessThan">
      <formula>#REF!</formula>
    </cfRule>
  </conditionalFormatting>
  <conditionalFormatting sqref="M97">
    <cfRule type="cellIs" dxfId="29" priority="4" operator="lessThan">
      <formula>#REF!</formula>
    </cfRule>
  </conditionalFormatting>
  <conditionalFormatting sqref="R97">
    <cfRule type="cellIs" dxfId="28" priority="3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X18"/>
  <sheetViews>
    <sheetView workbookViewId="0">
      <selection activeCell="F20" sqref="F20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5" style="14" customWidth="1"/>
    <col min="6" max="6" width="27.28515625" customWidth="1"/>
    <col min="7" max="7" width="31.570312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5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140625" customWidth="1"/>
    <col min="19" max="19" width="12.28515625" style="11" bestFit="1" customWidth="1"/>
    <col min="20" max="23" width="9.140625" style="1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34"/>
      <c r="C8" s="183" t="s">
        <v>775</v>
      </c>
      <c r="D8" s="183"/>
      <c r="E8" s="183"/>
      <c r="F8" s="183"/>
      <c r="G8" s="184"/>
      <c r="H8" s="187" t="s">
        <v>315</v>
      </c>
      <c r="I8" s="188"/>
      <c r="J8" s="188"/>
      <c r="K8" s="189"/>
      <c r="L8" s="182" t="s">
        <v>311</v>
      </c>
      <c r="M8" s="183"/>
      <c r="N8" s="183"/>
      <c r="O8" s="184"/>
      <c r="P8" s="190" t="s">
        <v>320</v>
      </c>
      <c r="Q8" s="190"/>
      <c r="R8" s="190"/>
    </row>
    <row r="9" spans="1:24" s="9" customFormat="1" ht="67.5" customHeight="1" x14ac:dyDescent="0.25">
      <c r="A9" s="6"/>
      <c r="B9" s="7" t="s">
        <v>0</v>
      </c>
      <c r="C9" s="7" t="s">
        <v>1</v>
      </c>
      <c r="D9" s="7" t="s">
        <v>2</v>
      </c>
      <c r="E9" s="8" t="s">
        <v>165</v>
      </c>
      <c r="F9" s="7" t="s">
        <v>3</v>
      </c>
      <c r="G9" s="7" t="s">
        <v>4</v>
      </c>
      <c r="H9" s="8" t="s">
        <v>661</v>
      </c>
      <c r="I9" s="8" t="s">
        <v>313</v>
      </c>
      <c r="J9" s="7" t="s">
        <v>5</v>
      </c>
      <c r="K9" s="8" t="s">
        <v>6</v>
      </c>
      <c r="L9" s="8" t="s">
        <v>662</v>
      </c>
      <c r="M9" s="8" t="s">
        <v>663</v>
      </c>
      <c r="N9" s="7" t="s">
        <v>154</v>
      </c>
      <c r="O9" s="7" t="s">
        <v>316</v>
      </c>
      <c r="P9" s="8" t="s">
        <v>317</v>
      </c>
      <c r="Q9" s="8" t="s">
        <v>318</v>
      </c>
      <c r="R9" s="8" t="s">
        <v>319</v>
      </c>
      <c r="S9" s="10"/>
      <c r="T9" s="10"/>
      <c r="U9" s="10"/>
      <c r="V9" s="10"/>
      <c r="W9" s="10"/>
      <c r="X9" s="10"/>
    </row>
    <row r="17" spans="3:18" x14ac:dyDescent="0.25">
      <c r="E17"/>
      <c r="L17" s="12"/>
      <c r="M17"/>
      <c r="N17" s="191" t="s">
        <v>678</v>
      </c>
      <c r="O17" s="192"/>
      <c r="P17" s="192"/>
      <c r="Q17" s="192"/>
      <c r="R17" s="192"/>
    </row>
    <row r="18" spans="3:18" x14ac:dyDescent="0.25">
      <c r="C18" s="74"/>
      <c r="D18" s="185" t="s">
        <v>652</v>
      </c>
      <c r="E18" s="186"/>
      <c r="F18" s="186"/>
    </row>
  </sheetData>
  <autoFilter ref="B9:R14" xr:uid="{00000000-0009-0000-0000-000002000000}">
    <sortState xmlns:xlrd2="http://schemas.microsoft.com/office/spreadsheetml/2017/richdata2" ref="B10:R29">
      <sortCondition ref="M9:M29"/>
    </sortState>
  </autoFilter>
  <mergeCells count="6">
    <mergeCell ref="N17:R17"/>
    <mergeCell ref="D18:F18"/>
    <mergeCell ref="C8:G8"/>
    <mergeCell ref="H8:K8"/>
    <mergeCell ref="L8:O8"/>
    <mergeCell ref="P8:R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X38"/>
  <sheetViews>
    <sheetView topLeftCell="B1" workbookViewId="0">
      <selection activeCell="G35" sqref="G35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5" style="14" customWidth="1"/>
    <col min="6" max="6" width="27.28515625" customWidth="1"/>
    <col min="7" max="7" width="31.570312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5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140625" customWidth="1"/>
    <col min="19" max="19" width="12.28515625" style="11" bestFit="1" customWidth="1"/>
    <col min="20" max="23" width="9.140625" style="1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34"/>
      <c r="C8" s="183" t="s">
        <v>773</v>
      </c>
      <c r="D8" s="183"/>
      <c r="E8" s="183"/>
      <c r="F8" s="183"/>
      <c r="G8" s="184"/>
      <c r="H8" s="187" t="s">
        <v>315</v>
      </c>
      <c r="I8" s="188"/>
      <c r="J8" s="188"/>
      <c r="K8" s="189"/>
      <c r="L8" s="182" t="s">
        <v>311</v>
      </c>
      <c r="M8" s="183"/>
      <c r="N8" s="183"/>
      <c r="O8" s="184"/>
      <c r="P8" s="190" t="s">
        <v>320</v>
      </c>
      <c r="Q8" s="190"/>
      <c r="R8" s="190"/>
    </row>
    <row r="9" spans="1:24" s="9" customFormat="1" ht="67.5" customHeight="1" x14ac:dyDescent="0.25">
      <c r="A9" s="6"/>
      <c r="B9" s="7" t="s">
        <v>0</v>
      </c>
      <c r="C9" s="7" t="s">
        <v>1</v>
      </c>
      <c r="D9" s="7" t="s">
        <v>2</v>
      </c>
      <c r="E9" s="8" t="s">
        <v>165</v>
      </c>
      <c r="F9" s="7" t="s">
        <v>3</v>
      </c>
      <c r="G9" s="7" t="s">
        <v>4</v>
      </c>
      <c r="H9" s="8" t="s">
        <v>661</v>
      </c>
      <c r="I9" s="8" t="s">
        <v>313</v>
      </c>
      <c r="J9" s="7" t="s">
        <v>5</v>
      </c>
      <c r="K9" s="8" t="s">
        <v>6</v>
      </c>
      <c r="L9" s="8" t="s">
        <v>662</v>
      </c>
      <c r="M9" s="8" t="s">
        <v>663</v>
      </c>
      <c r="N9" s="7" t="s">
        <v>154</v>
      </c>
      <c r="O9" s="7" t="s">
        <v>316</v>
      </c>
      <c r="P9" s="8" t="s">
        <v>317</v>
      </c>
      <c r="Q9" s="8" t="s">
        <v>318</v>
      </c>
      <c r="R9" s="8" t="s">
        <v>319</v>
      </c>
      <c r="S9" s="10"/>
      <c r="T9" s="10"/>
      <c r="U9" s="10"/>
      <c r="V9" s="10"/>
      <c r="W9" s="10"/>
      <c r="X9" s="10"/>
    </row>
    <row r="10" spans="1:24" ht="45" x14ac:dyDescent="0.25">
      <c r="B10" s="19"/>
      <c r="C10" s="22" t="s">
        <v>199</v>
      </c>
      <c r="D10" s="27" t="s">
        <v>115</v>
      </c>
      <c r="E10" s="27" t="s">
        <v>213</v>
      </c>
      <c r="F10" s="16" t="s">
        <v>116</v>
      </c>
      <c r="G10" s="16" t="s">
        <v>530</v>
      </c>
      <c r="H10" s="21">
        <v>12629</v>
      </c>
      <c r="I10" s="26"/>
      <c r="J10" s="23" t="s">
        <v>55</v>
      </c>
      <c r="K10" s="24" t="s">
        <v>8</v>
      </c>
      <c r="L10" s="24">
        <v>43697</v>
      </c>
      <c r="M10" s="24">
        <v>44063</v>
      </c>
      <c r="N10" s="21" t="s">
        <v>205</v>
      </c>
      <c r="O10" s="36">
        <f>12</f>
        <v>12</v>
      </c>
      <c r="P10" s="70" t="s">
        <v>547</v>
      </c>
      <c r="Q10" s="38" t="s">
        <v>581</v>
      </c>
      <c r="R10" s="21"/>
    </row>
    <row r="11" spans="1:24" ht="45" x14ac:dyDescent="0.25">
      <c r="B11" s="19"/>
      <c r="C11" s="22" t="s">
        <v>199</v>
      </c>
      <c r="D11" s="27" t="s">
        <v>115</v>
      </c>
      <c r="E11" s="27" t="s">
        <v>212</v>
      </c>
      <c r="F11" s="22" t="s">
        <v>119</v>
      </c>
      <c r="G11" s="16" t="s">
        <v>217</v>
      </c>
      <c r="H11" s="26">
        <v>5699.99</v>
      </c>
      <c r="I11" s="26"/>
      <c r="J11" s="23" t="s">
        <v>55</v>
      </c>
      <c r="K11" s="24" t="s">
        <v>8</v>
      </c>
      <c r="L11" s="24">
        <v>43697</v>
      </c>
      <c r="M11" s="31">
        <v>44063</v>
      </c>
      <c r="N11" s="21" t="s">
        <v>205</v>
      </c>
      <c r="O11" s="36">
        <f>12</f>
        <v>12</v>
      </c>
      <c r="P11" s="70" t="s">
        <v>547</v>
      </c>
      <c r="Q11" s="38" t="s">
        <v>581</v>
      </c>
      <c r="R11" s="21"/>
    </row>
    <row r="12" spans="1:24" ht="45" x14ac:dyDescent="0.25">
      <c r="B12" s="19"/>
      <c r="C12" s="22" t="s">
        <v>199</v>
      </c>
      <c r="D12" s="27" t="s">
        <v>115</v>
      </c>
      <c r="E12" s="27" t="s">
        <v>211</v>
      </c>
      <c r="F12" s="22" t="s">
        <v>117</v>
      </c>
      <c r="G12" s="16" t="s">
        <v>118</v>
      </c>
      <c r="H12" s="21">
        <v>17520</v>
      </c>
      <c r="I12" s="26"/>
      <c r="J12" s="23" t="s">
        <v>55</v>
      </c>
      <c r="K12" s="24" t="s">
        <v>8</v>
      </c>
      <c r="L12" s="24">
        <v>43697</v>
      </c>
      <c r="M12" s="24">
        <v>44063</v>
      </c>
      <c r="N12" s="21" t="s">
        <v>205</v>
      </c>
      <c r="O12" s="36">
        <f>12</f>
        <v>12</v>
      </c>
      <c r="P12" s="70" t="s">
        <v>547</v>
      </c>
      <c r="Q12" s="38" t="s">
        <v>581</v>
      </c>
      <c r="R12" s="26"/>
    </row>
    <row r="13" spans="1:24" ht="45" x14ac:dyDescent="0.25">
      <c r="B13" s="19"/>
      <c r="C13" s="22" t="s">
        <v>199</v>
      </c>
      <c r="D13" s="25" t="s">
        <v>200</v>
      </c>
      <c r="E13" s="27" t="s">
        <v>214</v>
      </c>
      <c r="F13" s="22" t="s">
        <v>201</v>
      </c>
      <c r="G13" s="16" t="s">
        <v>218</v>
      </c>
      <c r="H13" s="26">
        <v>3700</v>
      </c>
      <c r="I13" s="26"/>
      <c r="J13" s="23" t="s">
        <v>55</v>
      </c>
      <c r="K13" s="24" t="s">
        <v>8</v>
      </c>
      <c r="L13" s="24">
        <v>43805</v>
      </c>
      <c r="M13" s="24">
        <v>44171</v>
      </c>
      <c r="N13" s="21" t="s">
        <v>205</v>
      </c>
      <c r="O13" s="35">
        <f>12</f>
        <v>12</v>
      </c>
      <c r="P13" s="79" t="s">
        <v>532</v>
      </c>
      <c r="Q13" s="38" t="s">
        <v>484</v>
      </c>
      <c r="R13" s="26"/>
    </row>
    <row r="14" spans="1:24" ht="45" x14ac:dyDescent="0.25">
      <c r="B14" s="19"/>
      <c r="C14" s="22" t="s">
        <v>199</v>
      </c>
      <c r="D14" s="25" t="s">
        <v>200</v>
      </c>
      <c r="E14" s="27" t="s">
        <v>214</v>
      </c>
      <c r="F14" s="22" t="s">
        <v>201</v>
      </c>
      <c r="G14" s="16" t="s">
        <v>202</v>
      </c>
      <c r="H14" s="26">
        <v>2510</v>
      </c>
      <c r="I14" s="26"/>
      <c r="J14" s="23" t="s">
        <v>55</v>
      </c>
      <c r="K14" s="24" t="s">
        <v>8</v>
      </c>
      <c r="L14" s="24">
        <v>43805</v>
      </c>
      <c r="M14" s="24">
        <v>44171</v>
      </c>
      <c r="N14" s="21" t="s">
        <v>205</v>
      </c>
      <c r="O14" s="35">
        <f>12</f>
        <v>12</v>
      </c>
      <c r="P14" s="79" t="s">
        <v>532</v>
      </c>
      <c r="Q14" s="38" t="s">
        <v>484</v>
      </c>
      <c r="R14" s="26"/>
    </row>
    <row r="15" spans="1:24" ht="45" x14ac:dyDescent="0.25">
      <c r="B15" s="19"/>
      <c r="C15" s="22" t="s">
        <v>185</v>
      </c>
      <c r="D15" s="27" t="s">
        <v>495</v>
      </c>
      <c r="E15" s="27" t="s">
        <v>578</v>
      </c>
      <c r="F15" s="16" t="s">
        <v>496</v>
      </c>
      <c r="G15" s="16" t="s">
        <v>497</v>
      </c>
      <c r="H15" s="26">
        <v>4899.91</v>
      </c>
      <c r="I15" s="26"/>
      <c r="J15" s="23" t="s">
        <v>55</v>
      </c>
      <c r="K15" s="24" t="s">
        <v>8</v>
      </c>
      <c r="L15" s="24">
        <v>43808</v>
      </c>
      <c r="M15" s="24">
        <v>44174</v>
      </c>
      <c r="N15" s="21" t="s">
        <v>215</v>
      </c>
      <c r="O15" s="35">
        <f>12</f>
        <v>12</v>
      </c>
      <c r="P15" s="69" t="s">
        <v>343</v>
      </c>
      <c r="Q15" s="38" t="s">
        <v>484</v>
      </c>
      <c r="R15" s="26"/>
    </row>
    <row r="16" spans="1:24" ht="45" x14ac:dyDescent="0.25">
      <c r="B16" s="19"/>
      <c r="C16" s="22" t="s">
        <v>185</v>
      </c>
      <c r="D16" s="22" t="s">
        <v>169</v>
      </c>
      <c r="E16" s="16" t="s">
        <v>170</v>
      </c>
      <c r="F16" s="16" t="s">
        <v>171</v>
      </c>
      <c r="G16" s="16" t="s">
        <v>210</v>
      </c>
      <c r="H16" s="26">
        <v>282097.68</v>
      </c>
      <c r="I16" s="26"/>
      <c r="J16" s="23" t="s">
        <v>55</v>
      </c>
      <c r="K16" s="23" t="s">
        <v>8</v>
      </c>
      <c r="L16" s="20">
        <v>43819</v>
      </c>
      <c r="M16" s="24">
        <v>44185</v>
      </c>
      <c r="N16" s="23" t="s">
        <v>215</v>
      </c>
      <c r="O16" s="22">
        <f>12</f>
        <v>12</v>
      </c>
      <c r="P16" s="69" t="s">
        <v>343</v>
      </c>
      <c r="Q16" s="38" t="s">
        <v>580</v>
      </c>
      <c r="R16" s="26"/>
    </row>
    <row r="17" spans="2:18" ht="45" x14ac:dyDescent="0.25">
      <c r="B17" s="19"/>
      <c r="C17" s="22" t="s">
        <v>185</v>
      </c>
      <c r="D17" s="22" t="s">
        <v>169</v>
      </c>
      <c r="E17" s="16" t="s">
        <v>186</v>
      </c>
      <c r="F17" s="16" t="s">
        <v>187</v>
      </c>
      <c r="G17" s="16" t="s">
        <v>188</v>
      </c>
      <c r="H17" s="26">
        <v>279543</v>
      </c>
      <c r="I17" s="26"/>
      <c r="J17" s="23" t="s">
        <v>55</v>
      </c>
      <c r="K17" s="23" t="s">
        <v>8</v>
      </c>
      <c r="L17" s="24">
        <v>43819</v>
      </c>
      <c r="M17" s="24">
        <v>44185</v>
      </c>
      <c r="N17" s="23" t="s">
        <v>215</v>
      </c>
      <c r="O17" s="22">
        <f>12</f>
        <v>12</v>
      </c>
      <c r="P17" s="69" t="s">
        <v>343</v>
      </c>
      <c r="Q17" s="38" t="s">
        <v>580</v>
      </c>
      <c r="R17" s="26"/>
    </row>
    <row r="18" spans="2:18" ht="45" x14ac:dyDescent="0.25">
      <c r="B18" s="19"/>
      <c r="C18" s="22" t="s">
        <v>199</v>
      </c>
      <c r="D18" s="25" t="s">
        <v>633</v>
      </c>
      <c r="E18" s="16" t="s">
        <v>634</v>
      </c>
      <c r="F18" s="16" t="s">
        <v>635</v>
      </c>
      <c r="G18" s="16" t="s">
        <v>636</v>
      </c>
      <c r="H18" s="26">
        <v>230</v>
      </c>
      <c r="I18" s="26"/>
      <c r="J18" s="23" t="s">
        <v>55</v>
      </c>
      <c r="K18" s="20" t="s">
        <v>8</v>
      </c>
      <c r="L18" s="24">
        <v>44046</v>
      </c>
      <c r="M18" s="24">
        <v>44230</v>
      </c>
      <c r="N18" s="21" t="s">
        <v>205</v>
      </c>
      <c r="O18" s="35">
        <f>6</f>
        <v>6</v>
      </c>
      <c r="P18" s="69" t="s">
        <v>637</v>
      </c>
      <c r="Q18" s="38" t="s">
        <v>638</v>
      </c>
      <c r="R18" s="26"/>
    </row>
    <row r="19" spans="2:18" ht="45" x14ac:dyDescent="0.25">
      <c r="B19" s="19"/>
      <c r="C19" s="22" t="s">
        <v>199</v>
      </c>
      <c r="D19" s="25" t="s">
        <v>633</v>
      </c>
      <c r="E19" s="16" t="s">
        <v>634</v>
      </c>
      <c r="F19" s="16" t="s">
        <v>635</v>
      </c>
      <c r="G19" s="16" t="s">
        <v>639</v>
      </c>
      <c r="H19" s="26">
        <v>190</v>
      </c>
      <c r="I19" s="26"/>
      <c r="J19" s="23" t="s">
        <v>55</v>
      </c>
      <c r="K19" s="20" t="s">
        <v>8</v>
      </c>
      <c r="L19" s="24">
        <v>44046</v>
      </c>
      <c r="M19" s="24">
        <v>44230</v>
      </c>
      <c r="N19" s="21" t="s">
        <v>205</v>
      </c>
      <c r="O19" s="35">
        <f>6</f>
        <v>6</v>
      </c>
      <c r="P19" s="69" t="s">
        <v>637</v>
      </c>
      <c r="Q19" s="38" t="s">
        <v>638</v>
      </c>
      <c r="R19" s="26"/>
    </row>
    <row r="20" spans="2:18" ht="45" x14ac:dyDescent="0.25">
      <c r="B20" s="19"/>
      <c r="C20" s="22" t="s">
        <v>185</v>
      </c>
      <c r="D20" s="25" t="s">
        <v>630</v>
      </c>
      <c r="E20" s="27" t="s">
        <v>631</v>
      </c>
      <c r="F20" s="22" t="s">
        <v>776</v>
      </c>
      <c r="G20" s="16" t="s">
        <v>632</v>
      </c>
      <c r="H20" s="26">
        <v>2800</v>
      </c>
      <c r="I20" s="26"/>
      <c r="J20" s="23" t="s">
        <v>55</v>
      </c>
      <c r="K20" s="20" t="s">
        <v>8</v>
      </c>
      <c r="L20" s="24">
        <v>44050</v>
      </c>
      <c r="M20" s="24">
        <v>44234</v>
      </c>
      <c r="N20" s="21" t="s">
        <v>215</v>
      </c>
      <c r="O20" s="35">
        <f>6</f>
        <v>6</v>
      </c>
      <c r="P20" s="69" t="s">
        <v>343</v>
      </c>
      <c r="Q20" s="39" t="s">
        <v>668</v>
      </c>
      <c r="R20" s="26"/>
    </row>
    <row r="21" spans="2:18" ht="90" x14ac:dyDescent="0.25">
      <c r="B21" s="19"/>
      <c r="C21" s="22" t="s">
        <v>199</v>
      </c>
      <c r="D21" s="25" t="s">
        <v>644</v>
      </c>
      <c r="E21" s="16" t="s">
        <v>645</v>
      </c>
      <c r="F21" s="16" t="s">
        <v>646</v>
      </c>
      <c r="G21" s="16" t="s">
        <v>647</v>
      </c>
      <c r="H21" s="26"/>
      <c r="I21" s="26"/>
      <c r="J21" s="23" t="s">
        <v>55</v>
      </c>
      <c r="K21" s="20" t="s">
        <v>8</v>
      </c>
      <c r="L21" s="24">
        <v>44083</v>
      </c>
      <c r="M21" s="24">
        <v>44264</v>
      </c>
      <c r="N21" s="21" t="s">
        <v>205</v>
      </c>
      <c r="O21" s="35">
        <f>6</f>
        <v>6</v>
      </c>
      <c r="P21" s="69" t="s">
        <v>637</v>
      </c>
      <c r="Q21" s="38" t="s">
        <v>613</v>
      </c>
      <c r="R21" s="26"/>
    </row>
    <row r="22" spans="2:18" ht="75" x14ac:dyDescent="0.25">
      <c r="B22" s="19"/>
      <c r="C22" s="22" t="s">
        <v>199</v>
      </c>
      <c r="D22" s="25" t="s">
        <v>614</v>
      </c>
      <c r="E22" s="27" t="s">
        <v>590</v>
      </c>
      <c r="F22" s="16" t="s">
        <v>540</v>
      </c>
      <c r="G22" s="21" t="s">
        <v>569</v>
      </c>
      <c r="H22" s="21">
        <v>20000</v>
      </c>
      <c r="I22" s="26"/>
      <c r="J22" s="23" t="s">
        <v>55</v>
      </c>
      <c r="K22" s="20" t="s">
        <v>8</v>
      </c>
      <c r="L22" s="24">
        <v>43910</v>
      </c>
      <c r="M22" s="24">
        <v>44275</v>
      </c>
      <c r="N22" s="21" t="s">
        <v>205</v>
      </c>
      <c r="O22" s="35">
        <f>12</f>
        <v>12</v>
      </c>
      <c r="P22" s="79" t="s">
        <v>582</v>
      </c>
      <c r="Q22" s="38" t="s">
        <v>579</v>
      </c>
      <c r="R22" s="26"/>
    </row>
    <row r="23" spans="2:18" ht="45" x14ac:dyDescent="0.25">
      <c r="B23" s="19"/>
      <c r="C23" s="22" t="s">
        <v>199</v>
      </c>
      <c r="D23" s="25" t="s">
        <v>614</v>
      </c>
      <c r="E23" s="27" t="s">
        <v>590</v>
      </c>
      <c r="F23" s="16" t="s">
        <v>540</v>
      </c>
      <c r="G23" s="16" t="s">
        <v>565</v>
      </c>
      <c r="H23" s="21">
        <v>35000</v>
      </c>
      <c r="I23" s="26"/>
      <c r="J23" s="23" t="s">
        <v>55</v>
      </c>
      <c r="K23" s="20" t="s">
        <v>8</v>
      </c>
      <c r="L23" s="24">
        <v>43910</v>
      </c>
      <c r="M23" s="24">
        <v>44275</v>
      </c>
      <c r="N23" s="21" t="s">
        <v>205</v>
      </c>
      <c r="O23" s="35">
        <f>12</f>
        <v>12</v>
      </c>
      <c r="P23" s="79" t="s">
        <v>582</v>
      </c>
      <c r="Q23" s="38" t="s">
        <v>579</v>
      </c>
      <c r="R23" s="26"/>
    </row>
    <row r="24" spans="2:18" ht="60" x14ac:dyDescent="0.25">
      <c r="B24" s="19"/>
      <c r="C24" s="22" t="s">
        <v>199</v>
      </c>
      <c r="D24" s="25" t="s">
        <v>614</v>
      </c>
      <c r="E24" s="27" t="s">
        <v>591</v>
      </c>
      <c r="F24" s="16" t="s">
        <v>540</v>
      </c>
      <c r="G24" s="21" t="s">
        <v>566</v>
      </c>
      <c r="H24" s="21">
        <v>9000</v>
      </c>
      <c r="I24" s="26"/>
      <c r="J24" s="23" t="s">
        <v>55</v>
      </c>
      <c r="K24" s="20" t="s">
        <v>8</v>
      </c>
      <c r="L24" s="24">
        <v>43910</v>
      </c>
      <c r="M24" s="24">
        <v>44275</v>
      </c>
      <c r="N24" s="21" t="s">
        <v>205</v>
      </c>
      <c r="O24" s="35">
        <f>12</f>
        <v>12</v>
      </c>
      <c r="P24" s="79" t="s">
        <v>582</v>
      </c>
      <c r="Q24" s="38" t="s">
        <v>579</v>
      </c>
      <c r="R24" s="26"/>
    </row>
    <row r="25" spans="2:18" ht="45" x14ac:dyDescent="0.25">
      <c r="B25" s="19"/>
      <c r="C25" s="22" t="s">
        <v>199</v>
      </c>
      <c r="D25" s="25" t="s">
        <v>614</v>
      </c>
      <c r="E25" s="27" t="s">
        <v>583</v>
      </c>
      <c r="F25" s="16" t="s">
        <v>540</v>
      </c>
      <c r="G25" s="21" t="s">
        <v>567</v>
      </c>
      <c r="H25" s="21">
        <v>6240</v>
      </c>
      <c r="I25" s="26"/>
      <c r="J25" s="23" t="s">
        <v>55</v>
      </c>
      <c r="K25" s="20" t="s">
        <v>8</v>
      </c>
      <c r="L25" s="24">
        <v>43910</v>
      </c>
      <c r="M25" s="24">
        <v>44275</v>
      </c>
      <c r="N25" s="21" t="s">
        <v>205</v>
      </c>
      <c r="O25" s="35">
        <f>12</f>
        <v>12</v>
      </c>
      <c r="P25" s="79" t="s">
        <v>582</v>
      </c>
      <c r="Q25" s="38" t="s">
        <v>579</v>
      </c>
      <c r="R25" s="26"/>
    </row>
    <row r="26" spans="2:18" ht="45" x14ac:dyDescent="0.25">
      <c r="B26" s="19"/>
      <c r="C26" s="22" t="s">
        <v>199</v>
      </c>
      <c r="D26" s="25" t="s">
        <v>614</v>
      </c>
      <c r="E26" s="27" t="s">
        <v>584</v>
      </c>
      <c r="F26" s="16" t="s">
        <v>568</v>
      </c>
      <c r="G26" s="21" t="s">
        <v>570</v>
      </c>
      <c r="H26" s="96">
        <v>3720</v>
      </c>
      <c r="I26" s="26"/>
      <c r="J26" s="23" t="s">
        <v>55</v>
      </c>
      <c r="K26" s="20" t="s">
        <v>8</v>
      </c>
      <c r="L26" s="24">
        <v>43910</v>
      </c>
      <c r="M26" s="24">
        <v>44275</v>
      </c>
      <c r="N26" s="21" t="s">
        <v>205</v>
      </c>
      <c r="O26" s="35">
        <f>12</f>
        <v>12</v>
      </c>
      <c r="P26" s="79" t="s">
        <v>582</v>
      </c>
      <c r="Q26" s="38" t="s">
        <v>579</v>
      </c>
      <c r="R26" s="26"/>
    </row>
    <row r="27" spans="2:18" ht="45" x14ac:dyDescent="0.25">
      <c r="B27" s="19"/>
      <c r="C27" s="22" t="s">
        <v>199</v>
      </c>
      <c r="D27" s="25" t="s">
        <v>614</v>
      </c>
      <c r="E27" s="27" t="s">
        <v>585</v>
      </c>
      <c r="F27" s="16" t="s">
        <v>568</v>
      </c>
      <c r="G27" s="21" t="s">
        <v>571</v>
      </c>
      <c r="H27" s="21">
        <v>1300</v>
      </c>
      <c r="I27" s="26"/>
      <c r="J27" s="23" t="s">
        <v>55</v>
      </c>
      <c r="K27" s="20" t="s">
        <v>8</v>
      </c>
      <c r="L27" s="24">
        <v>43910</v>
      </c>
      <c r="M27" s="24">
        <v>44275</v>
      </c>
      <c r="N27" s="21" t="s">
        <v>205</v>
      </c>
      <c r="O27" s="35">
        <f>12</f>
        <v>12</v>
      </c>
      <c r="P27" s="79" t="s">
        <v>582</v>
      </c>
      <c r="Q27" s="38" t="s">
        <v>579</v>
      </c>
      <c r="R27" s="26"/>
    </row>
    <row r="28" spans="2:18" ht="45" x14ac:dyDescent="0.25">
      <c r="B28" s="19"/>
      <c r="C28" s="22" t="s">
        <v>199</v>
      </c>
      <c r="D28" s="25" t="s">
        <v>614</v>
      </c>
      <c r="E28" s="27" t="s">
        <v>586</v>
      </c>
      <c r="F28" s="16" t="s">
        <v>568</v>
      </c>
      <c r="G28" s="16" t="s">
        <v>572</v>
      </c>
      <c r="H28" s="21">
        <v>445</v>
      </c>
      <c r="I28" s="26"/>
      <c r="J28" s="23" t="s">
        <v>55</v>
      </c>
      <c r="K28" s="20" t="s">
        <v>8</v>
      </c>
      <c r="L28" s="24">
        <v>43910</v>
      </c>
      <c r="M28" s="24">
        <v>44275</v>
      </c>
      <c r="N28" s="21" t="s">
        <v>205</v>
      </c>
      <c r="O28" s="35">
        <f>12</f>
        <v>12</v>
      </c>
      <c r="P28" s="79" t="s">
        <v>582</v>
      </c>
      <c r="Q28" s="38" t="s">
        <v>579</v>
      </c>
      <c r="R28" s="26"/>
    </row>
    <row r="29" spans="2:18" ht="45" x14ac:dyDescent="0.25">
      <c r="B29" s="19"/>
      <c r="C29" s="22" t="s">
        <v>199</v>
      </c>
      <c r="D29" s="25" t="s">
        <v>614</v>
      </c>
      <c r="E29" s="27" t="s">
        <v>587</v>
      </c>
      <c r="F29" s="16" t="s">
        <v>568</v>
      </c>
      <c r="G29" s="16" t="s">
        <v>576</v>
      </c>
      <c r="H29" s="95">
        <v>11340</v>
      </c>
      <c r="I29" s="26"/>
      <c r="J29" s="23" t="s">
        <v>55</v>
      </c>
      <c r="K29" s="20" t="s">
        <v>8</v>
      </c>
      <c r="L29" s="24">
        <v>43910</v>
      </c>
      <c r="M29" s="24">
        <v>44275</v>
      </c>
      <c r="N29" s="21" t="s">
        <v>205</v>
      </c>
      <c r="O29" s="35">
        <f>12</f>
        <v>12</v>
      </c>
      <c r="P29" s="79" t="s">
        <v>582</v>
      </c>
      <c r="Q29" s="16" t="s">
        <v>579</v>
      </c>
      <c r="R29" s="26"/>
    </row>
    <row r="30" spans="2:18" ht="45" x14ac:dyDescent="0.25">
      <c r="B30" s="19"/>
      <c r="C30" s="22" t="s">
        <v>199</v>
      </c>
      <c r="D30" s="25" t="s">
        <v>614</v>
      </c>
      <c r="E30" s="94" t="s">
        <v>588</v>
      </c>
      <c r="F30" s="16" t="s">
        <v>573</v>
      </c>
      <c r="G30" s="16" t="s">
        <v>574</v>
      </c>
      <c r="H30" s="21">
        <v>11479</v>
      </c>
      <c r="I30" s="26"/>
      <c r="J30" s="23" t="s">
        <v>55</v>
      </c>
      <c r="K30" s="20" t="s">
        <v>8</v>
      </c>
      <c r="L30" s="24">
        <v>43910</v>
      </c>
      <c r="M30" s="24">
        <v>44275</v>
      </c>
      <c r="N30" s="21" t="s">
        <v>205</v>
      </c>
      <c r="O30" s="35">
        <f>12</f>
        <v>12</v>
      </c>
      <c r="P30" s="79" t="s">
        <v>582</v>
      </c>
      <c r="Q30" s="38" t="s">
        <v>579</v>
      </c>
      <c r="R30" s="26"/>
    </row>
    <row r="31" spans="2:18" ht="45" x14ac:dyDescent="0.25">
      <c r="B31" s="19"/>
      <c r="C31" s="22" t="s">
        <v>199</v>
      </c>
      <c r="D31" s="25" t="s">
        <v>614</v>
      </c>
      <c r="E31" s="94" t="s">
        <v>589</v>
      </c>
      <c r="F31" s="16" t="s">
        <v>573</v>
      </c>
      <c r="G31" s="16" t="s">
        <v>575</v>
      </c>
      <c r="H31" s="21">
        <v>8490</v>
      </c>
      <c r="I31" s="26"/>
      <c r="J31" s="23" t="s">
        <v>55</v>
      </c>
      <c r="K31" s="20" t="s">
        <v>8</v>
      </c>
      <c r="L31" s="24">
        <v>43910</v>
      </c>
      <c r="M31" s="24">
        <v>44275</v>
      </c>
      <c r="N31" s="21" t="s">
        <v>205</v>
      </c>
      <c r="O31" s="35">
        <f>12</f>
        <v>12</v>
      </c>
      <c r="P31" s="79" t="s">
        <v>582</v>
      </c>
      <c r="Q31" s="38" t="s">
        <v>579</v>
      </c>
      <c r="R31" s="26"/>
    </row>
    <row r="32" spans="2:18" ht="60" x14ac:dyDescent="0.25">
      <c r="B32" s="19"/>
      <c r="C32" s="22" t="s">
        <v>185</v>
      </c>
      <c r="D32" s="33" t="s">
        <v>209</v>
      </c>
      <c r="E32" s="16" t="s">
        <v>577</v>
      </c>
      <c r="F32" s="16" t="s">
        <v>203</v>
      </c>
      <c r="G32" s="21" t="s">
        <v>204</v>
      </c>
      <c r="H32" s="21">
        <v>3579.96</v>
      </c>
      <c r="I32" s="26"/>
      <c r="J32" s="23" t="s">
        <v>55</v>
      </c>
      <c r="K32" s="20" t="s">
        <v>8</v>
      </c>
      <c r="L32" s="24">
        <v>43916</v>
      </c>
      <c r="M32" s="24">
        <v>44281</v>
      </c>
      <c r="N32" s="23" t="s">
        <v>215</v>
      </c>
      <c r="O32" s="35">
        <f>12</f>
        <v>12</v>
      </c>
      <c r="P32" s="79" t="s">
        <v>533</v>
      </c>
      <c r="Q32" s="38" t="s">
        <v>579</v>
      </c>
      <c r="R32" s="26"/>
    </row>
    <row r="33" spans="2:18" ht="45" x14ac:dyDescent="0.25">
      <c r="B33" s="19"/>
      <c r="C33" s="22" t="s">
        <v>185</v>
      </c>
      <c r="D33" s="22" t="s">
        <v>640</v>
      </c>
      <c r="E33" s="29" t="s">
        <v>641</v>
      </c>
      <c r="F33" s="16" t="s">
        <v>642</v>
      </c>
      <c r="G33" s="16" t="s">
        <v>643</v>
      </c>
      <c r="H33" s="26">
        <v>8557.51</v>
      </c>
      <c r="I33" s="26"/>
      <c r="J33" s="23" t="s">
        <v>55</v>
      </c>
      <c r="K33" s="20" t="s">
        <v>8</v>
      </c>
      <c r="L33" s="24">
        <v>44025</v>
      </c>
      <c r="M33" s="24">
        <v>44390</v>
      </c>
      <c r="N33" s="21" t="s">
        <v>215</v>
      </c>
      <c r="O33" s="35">
        <f>12</f>
        <v>12</v>
      </c>
      <c r="P33" s="69" t="s">
        <v>343</v>
      </c>
      <c r="Q33" s="38" t="s">
        <v>669</v>
      </c>
      <c r="R33" s="26"/>
    </row>
    <row r="34" spans="2:18" ht="45" x14ac:dyDescent="0.25">
      <c r="B34" s="19"/>
      <c r="C34" s="22" t="s">
        <v>185</v>
      </c>
      <c r="D34" s="25" t="s">
        <v>648</v>
      </c>
      <c r="E34" s="29" t="s">
        <v>649</v>
      </c>
      <c r="F34" s="16" t="s">
        <v>650</v>
      </c>
      <c r="G34" s="16" t="s">
        <v>651</v>
      </c>
      <c r="H34" s="26">
        <v>15133.98</v>
      </c>
      <c r="I34" s="26"/>
      <c r="J34" s="23" t="s">
        <v>55</v>
      </c>
      <c r="K34" s="20" t="s">
        <v>8</v>
      </c>
      <c r="L34" s="24">
        <v>44090</v>
      </c>
      <c r="M34" s="24">
        <v>44455</v>
      </c>
      <c r="N34" s="21" t="s">
        <v>215</v>
      </c>
      <c r="O34" s="35">
        <f>12</f>
        <v>12</v>
      </c>
      <c r="P34" s="69" t="s">
        <v>664</v>
      </c>
      <c r="Q34" s="38" t="s">
        <v>670</v>
      </c>
      <c r="R34" s="26"/>
    </row>
    <row r="35" spans="2:18" ht="45" x14ac:dyDescent="0.25">
      <c r="B35" s="19"/>
      <c r="C35" s="22" t="s">
        <v>185</v>
      </c>
      <c r="D35" s="25" t="s">
        <v>648</v>
      </c>
      <c r="E35" s="27" t="s">
        <v>665</v>
      </c>
      <c r="F35" s="16" t="s">
        <v>666</v>
      </c>
      <c r="G35" s="16" t="s">
        <v>667</v>
      </c>
      <c r="H35" s="26">
        <v>30999.82</v>
      </c>
      <c r="I35" s="26"/>
      <c r="J35" s="23" t="s">
        <v>55</v>
      </c>
      <c r="K35" s="20" t="s">
        <v>8</v>
      </c>
      <c r="L35" s="24">
        <v>44090</v>
      </c>
      <c r="M35" s="24">
        <v>44455</v>
      </c>
      <c r="N35" s="21" t="s">
        <v>215</v>
      </c>
      <c r="O35" s="35">
        <v>12</v>
      </c>
      <c r="P35" s="69" t="s">
        <v>664</v>
      </c>
      <c r="Q35" s="38" t="s">
        <v>670</v>
      </c>
      <c r="R35" s="26"/>
    </row>
    <row r="36" spans="2:18" ht="45" x14ac:dyDescent="0.25">
      <c r="B36" s="19"/>
      <c r="C36" s="22" t="s">
        <v>185</v>
      </c>
      <c r="D36" s="25" t="s">
        <v>655</v>
      </c>
      <c r="E36" s="27" t="s">
        <v>656</v>
      </c>
      <c r="F36" s="16" t="s">
        <v>657</v>
      </c>
      <c r="G36" s="16" t="s">
        <v>659</v>
      </c>
      <c r="H36" s="26">
        <v>46095.6</v>
      </c>
      <c r="I36" s="26"/>
      <c r="J36" s="23" t="s">
        <v>55</v>
      </c>
      <c r="K36" s="20" t="s">
        <v>8</v>
      </c>
      <c r="L36" s="24">
        <v>44092</v>
      </c>
      <c r="M36" s="24">
        <v>44457</v>
      </c>
      <c r="N36" s="21" t="s">
        <v>215</v>
      </c>
      <c r="O36" s="35">
        <v>12</v>
      </c>
      <c r="P36" s="69" t="s">
        <v>664</v>
      </c>
      <c r="Q36" s="38" t="s">
        <v>638</v>
      </c>
      <c r="R36" s="21"/>
    </row>
    <row r="37" spans="2:18" ht="15" customHeight="1" x14ac:dyDescent="0.25">
      <c r="B37" s="40"/>
      <c r="C37" s="40" t="s">
        <v>185</v>
      </c>
      <c r="D37" s="27" t="s">
        <v>655</v>
      </c>
      <c r="E37" s="27" t="s">
        <v>656</v>
      </c>
      <c r="F37" s="16" t="s">
        <v>658</v>
      </c>
      <c r="G37" s="16" t="s">
        <v>660</v>
      </c>
      <c r="H37" s="21">
        <v>1709.21</v>
      </c>
      <c r="I37" s="21"/>
      <c r="J37" s="23" t="s">
        <v>55</v>
      </c>
      <c r="K37" s="23" t="s">
        <v>8</v>
      </c>
      <c r="L37" s="13">
        <v>44092</v>
      </c>
      <c r="M37" s="80">
        <v>44457</v>
      </c>
      <c r="N37" s="21" t="s">
        <v>215</v>
      </c>
      <c r="O37" s="35">
        <v>12</v>
      </c>
      <c r="P37" s="69" t="s">
        <v>664</v>
      </c>
      <c r="Q37" s="38" t="s">
        <v>638</v>
      </c>
      <c r="R37" s="54"/>
    </row>
    <row r="38" spans="2:18" x14ac:dyDescent="0.25">
      <c r="C38" s="32"/>
      <c r="D38" s="193"/>
      <c r="E38" s="193"/>
      <c r="F38" s="193"/>
    </row>
  </sheetData>
  <mergeCells count="5">
    <mergeCell ref="D38:F38"/>
    <mergeCell ref="C8:G8"/>
    <mergeCell ref="H8:K8"/>
    <mergeCell ref="L8:O8"/>
    <mergeCell ref="P8:R8"/>
  </mergeCells>
  <conditionalFormatting sqref="M10:M17">
    <cfRule type="cellIs" dxfId="27" priority="45" operator="lessThan">
      <formula>#REF!</formula>
    </cfRule>
  </conditionalFormatting>
  <conditionalFormatting sqref="M10:M17">
    <cfRule type="cellIs" dxfId="26" priority="34" operator="lessThan">
      <formula>#REF!</formula>
    </cfRule>
  </conditionalFormatting>
  <conditionalFormatting sqref="M18:M19">
    <cfRule type="cellIs" dxfId="25" priority="23" operator="lessThan">
      <formula>#REF!</formula>
    </cfRule>
  </conditionalFormatting>
  <conditionalFormatting sqref="M20">
    <cfRule type="cellIs" dxfId="24" priority="22" operator="lessThan">
      <formula>#REF!</formula>
    </cfRule>
  </conditionalFormatting>
  <conditionalFormatting sqref="M21 M18:M19">
    <cfRule type="cellIs" dxfId="23" priority="21" operator="lessThan">
      <formula>#REF!</formula>
    </cfRule>
  </conditionalFormatting>
  <conditionalFormatting sqref="M20">
    <cfRule type="cellIs" dxfId="22" priority="20" operator="lessThan">
      <formula>#REF!</formula>
    </cfRule>
  </conditionalFormatting>
  <conditionalFormatting sqref="M21">
    <cfRule type="cellIs" dxfId="21" priority="19" operator="lessThan">
      <formula>#REF!</formula>
    </cfRule>
  </conditionalFormatting>
  <conditionalFormatting sqref="M24">
    <cfRule type="cellIs" dxfId="20" priority="16" operator="lessThan">
      <formula>#REF!</formula>
    </cfRule>
  </conditionalFormatting>
  <conditionalFormatting sqref="M22">
    <cfRule type="cellIs" dxfId="19" priority="18" operator="lessThan">
      <formula>#REF!</formula>
    </cfRule>
  </conditionalFormatting>
  <conditionalFormatting sqref="M23">
    <cfRule type="cellIs" dxfId="18" priority="17" operator="lessThan">
      <formula>#REF!</formula>
    </cfRule>
  </conditionalFormatting>
  <conditionalFormatting sqref="M27">
    <cfRule type="cellIs" dxfId="17" priority="14" operator="lessThan">
      <formula>#REF!</formula>
    </cfRule>
  </conditionalFormatting>
  <conditionalFormatting sqref="M25">
    <cfRule type="cellIs" dxfId="16" priority="15" operator="lessThan">
      <formula>#REF!</formula>
    </cfRule>
  </conditionalFormatting>
  <conditionalFormatting sqref="M28:M31">
    <cfRule type="cellIs" dxfId="15" priority="13" operator="lessThan">
      <formula>#REF!</formula>
    </cfRule>
  </conditionalFormatting>
  <conditionalFormatting sqref="M26">
    <cfRule type="cellIs" dxfId="14" priority="12" operator="lessThan">
      <formula>#REF!</formula>
    </cfRule>
  </conditionalFormatting>
  <conditionalFormatting sqref="M24">
    <cfRule type="cellIs" dxfId="13" priority="11" operator="lessThan">
      <formula>#REF!</formula>
    </cfRule>
  </conditionalFormatting>
  <conditionalFormatting sqref="M22">
    <cfRule type="cellIs" dxfId="12" priority="10" operator="lessThan">
      <formula>#REF!</formula>
    </cfRule>
  </conditionalFormatting>
  <conditionalFormatting sqref="M23">
    <cfRule type="cellIs" dxfId="11" priority="9" operator="lessThan">
      <formula>#REF!</formula>
    </cfRule>
  </conditionalFormatting>
  <conditionalFormatting sqref="M27">
    <cfRule type="cellIs" dxfId="10" priority="8" operator="lessThan">
      <formula>#REF!</formula>
    </cfRule>
  </conditionalFormatting>
  <conditionalFormatting sqref="M25">
    <cfRule type="cellIs" dxfId="9" priority="7" operator="lessThan">
      <formula>#REF!</formula>
    </cfRule>
  </conditionalFormatting>
  <conditionalFormatting sqref="M28:M31">
    <cfRule type="cellIs" dxfId="8" priority="6" operator="lessThan">
      <formula>#REF!</formula>
    </cfRule>
  </conditionalFormatting>
  <conditionalFormatting sqref="M26">
    <cfRule type="cellIs" dxfId="7" priority="5" operator="lessThan">
      <formula>#REF!</formula>
    </cfRule>
  </conditionalFormatting>
  <conditionalFormatting sqref="M36">
    <cfRule type="cellIs" dxfId="6" priority="1" operator="lessThan">
      <formula>#REF!</formula>
    </cfRule>
  </conditionalFormatting>
  <conditionalFormatting sqref="M33:M35">
    <cfRule type="cellIs" dxfId="5" priority="4" operator="lessThan">
      <formula>#REF!</formula>
    </cfRule>
  </conditionalFormatting>
  <conditionalFormatting sqref="M36">
    <cfRule type="cellIs" dxfId="4" priority="3" operator="lessThan">
      <formula>#REF!</formula>
    </cfRule>
  </conditionalFormatting>
  <conditionalFormatting sqref="M33:M35">
    <cfRule type="cellIs" dxfId="3" priority="2" operator="lessThan">
      <formula>#REF!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J10"/>
  <sheetViews>
    <sheetView topLeftCell="A10" workbookViewId="0">
      <selection activeCell="J14" sqref="J14"/>
    </sheetView>
  </sheetViews>
  <sheetFormatPr defaultRowHeight="12.75" x14ac:dyDescent="0.2"/>
  <cols>
    <col min="1" max="2" width="9.140625" style="133"/>
    <col min="3" max="3" width="17.5703125" style="133" customWidth="1"/>
    <col min="4" max="4" width="15" style="133" customWidth="1"/>
    <col min="5" max="5" width="13" style="133" customWidth="1"/>
    <col min="6" max="7" width="9.140625" style="133"/>
    <col min="8" max="8" width="13.7109375" style="133" customWidth="1"/>
    <col min="9" max="9" width="19.28515625" style="133" customWidth="1"/>
    <col min="10" max="10" width="24.85546875" style="133" customWidth="1"/>
    <col min="11" max="16384" width="9.140625" style="133"/>
  </cols>
  <sheetData>
    <row r="7" spans="2:10" ht="38.25" x14ac:dyDescent="0.2">
      <c r="B7" s="138" t="s">
        <v>1</v>
      </c>
      <c r="C7" s="138" t="s">
        <v>890</v>
      </c>
      <c r="D7" s="138" t="s">
        <v>4</v>
      </c>
      <c r="E7" s="139" t="s">
        <v>891</v>
      </c>
      <c r="F7" s="138" t="s">
        <v>154</v>
      </c>
      <c r="G7" s="139" t="s">
        <v>316</v>
      </c>
      <c r="H7" s="139" t="s">
        <v>892</v>
      </c>
      <c r="I7" s="139" t="s">
        <v>893</v>
      </c>
      <c r="J7" s="138" t="s">
        <v>894</v>
      </c>
    </row>
    <row r="8" spans="2:10" ht="195" customHeight="1" x14ac:dyDescent="0.2">
      <c r="B8" s="138" t="s">
        <v>895</v>
      </c>
      <c r="C8" s="136" t="s">
        <v>65</v>
      </c>
      <c r="D8" s="136" t="s">
        <v>769</v>
      </c>
      <c r="E8" s="149">
        <v>44595</v>
      </c>
      <c r="F8" s="134" t="s">
        <v>174</v>
      </c>
      <c r="G8" s="137">
        <f>12+12+12+5+12</f>
        <v>53</v>
      </c>
      <c r="H8" s="135" t="s">
        <v>832</v>
      </c>
      <c r="I8" s="140" t="s">
        <v>852</v>
      </c>
      <c r="J8" s="141" t="s">
        <v>850</v>
      </c>
    </row>
    <row r="9" spans="2:10" ht="178.5" x14ac:dyDescent="0.2">
      <c r="B9" s="151" t="s">
        <v>896</v>
      </c>
      <c r="C9" s="144" t="s">
        <v>75</v>
      </c>
      <c r="D9" s="144" t="s">
        <v>243</v>
      </c>
      <c r="E9" s="150">
        <v>44607</v>
      </c>
      <c r="F9" s="131" t="s">
        <v>157</v>
      </c>
      <c r="G9" s="142">
        <f>12+12+12+12</f>
        <v>48</v>
      </c>
      <c r="H9" s="132" t="s">
        <v>832</v>
      </c>
      <c r="I9" s="143" t="s">
        <v>887</v>
      </c>
      <c r="J9" s="148" t="s">
        <v>897</v>
      </c>
    </row>
    <row r="10" spans="2:10" ht="168" customHeight="1" x14ac:dyDescent="0.2">
      <c r="B10" s="151" t="s">
        <v>898</v>
      </c>
      <c r="C10" s="146" t="s">
        <v>299</v>
      </c>
      <c r="D10" s="144" t="s">
        <v>783</v>
      </c>
      <c r="E10" s="150">
        <v>44653</v>
      </c>
      <c r="F10" s="130" t="s">
        <v>174</v>
      </c>
      <c r="G10" s="145">
        <f>12+12+12+12+12</f>
        <v>60</v>
      </c>
      <c r="H10" s="145" t="s">
        <v>832</v>
      </c>
      <c r="I10" s="144" t="s">
        <v>886</v>
      </c>
      <c r="J10" s="147" t="s">
        <v>899</v>
      </c>
    </row>
  </sheetData>
  <conditionalFormatting sqref="E8">
    <cfRule type="cellIs" dxfId="2" priority="3" operator="lessThan">
      <formula>#REF!</formula>
    </cfRule>
  </conditionalFormatting>
  <conditionalFormatting sqref="E9">
    <cfRule type="cellIs" dxfId="1" priority="2" operator="lessThan">
      <formula>#REF!</formula>
    </cfRule>
  </conditionalFormatting>
  <conditionalFormatting sqref="E10">
    <cfRule type="cellIs" dxfId="0" priority="1" operator="lessThan">
      <formula>#REF!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F22"/>
  <sheetViews>
    <sheetView workbookViewId="0">
      <selection activeCell="D18" sqref="D18"/>
    </sheetView>
  </sheetViews>
  <sheetFormatPr defaultRowHeight="15" x14ac:dyDescent="0.25"/>
  <cols>
    <col min="1" max="1" width="13.28515625" customWidth="1"/>
    <col min="3" max="3" width="15.85546875" customWidth="1"/>
    <col min="4" max="4" width="25.28515625" customWidth="1"/>
    <col min="5" max="5" width="32.85546875" customWidth="1"/>
    <col min="6" max="6" width="26.140625" customWidth="1"/>
  </cols>
  <sheetData>
    <row r="3" spans="1:6" ht="26.25" x14ac:dyDescent="0.25">
      <c r="A3" s="183" t="s">
        <v>314</v>
      </c>
      <c r="B3" s="183"/>
      <c r="C3" s="183"/>
      <c r="D3" s="183"/>
      <c r="E3" s="183"/>
      <c r="F3" s="184"/>
    </row>
    <row r="4" spans="1:6" ht="75" x14ac:dyDescent="0.25">
      <c r="A4" s="7" t="s">
        <v>1</v>
      </c>
      <c r="B4" s="7" t="s">
        <v>2</v>
      </c>
      <c r="C4" s="8" t="s">
        <v>714</v>
      </c>
      <c r="D4" s="7" t="s">
        <v>3</v>
      </c>
      <c r="E4" s="7" t="s">
        <v>4</v>
      </c>
      <c r="F4" s="7" t="s">
        <v>969</v>
      </c>
    </row>
    <row r="5" spans="1:6" ht="60" x14ac:dyDescent="0.25">
      <c r="A5" s="22" t="s">
        <v>541</v>
      </c>
      <c r="B5" s="25" t="s">
        <v>614</v>
      </c>
      <c r="C5" s="27" t="s">
        <v>742</v>
      </c>
      <c r="D5" s="16" t="s">
        <v>967</v>
      </c>
      <c r="E5" s="16" t="s">
        <v>998</v>
      </c>
      <c r="F5" s="167" t="s">
        <v>1048</v>
      </c>
    </row>
    <row r="6" spans="1:6" ht="30" x14ac:dyDescent="0.25">
      <c r="A6" s="22" t="s">
        <v>30</v>
      </c>
      <c r="B6" s="22" t="s">
        <v>39</v>
      </c>
      <c r="C6" s="22" t="s">
        <v>741</v>
      </c>
      <c r="D6" s="16" t="s">
        <v>952</v>
      </c>
      <c r="E6" s="22" t="s">
        <v>227</v>
      </c>
      <c r="F6" s="167" t="s">
        <v>1048</v>
      </c>
    </row>
    <row r="7" spans="1:6" ht="45" x14ac:dyDescent="0.25">
      <c r="A7" s="22" t="s">
        <v>275</v>
      </c>
      <c r="B7" s="25" t="s">
        <v>271</v>
      </c>
      <c r="C7" s="16" t="s">
        <v>724</v>
      </c>
      <c r="D7" s="16" t="s">
        <v>166</v>
      </c>
      <c r="E7" s="16" t="s">
        <v>240</v>
      </c>
      <c r="F7" s="167" t="s">
        <v>1048</v>
      </c>
    </row>
    <row r="8" spans="1:6" ht="30" x14ac:dyDescent="0.25">
      <c r="A8" s="122" t="s">
        <v>1043</v>
      </c>
      <c r="B8" s="22" t="s">
        <v>879</v>
      </c>
      <c r="C8" s="22" t="s">
        <v>1038</v>
      </c>
      <c r="D8" s="43" t="s">
        <v>878</v>
      </c>
      <c r="E8" s="16" t="s">
        <v>996</v>
      </c>
      <c r="F8" s="167" t="s">
        <v>1048</v>
      </c>
    </row>
    <row r="9" spans="1:6" ht="90" x14ac:dyDescent="0.25">
      <c r="A9" s="22" t="s">
        <v>862</v>
      </c>
      <c r="B9" s="22" t="s">
        <v>864</v>
      </c>
      <c r="C9" s="27" t="s">
        <v>863</v>
      </c>
      <c r="D9" s="40" t="s">
        <v>966</v>
      </c>
      <c r="E9" s="40" t="s">
        <v>865</v>
      </c>
      <c r="F9" s="167" t="s">
        <v>1072</v>
      </c>
    </row>
    <row r="10" spans="1:6" ht="30" x14ac:dyDescent="0.25">
      <c r="A10" s="22" t="s">
        <v>973</v>
      </c>
      <c r="B10" s="22" t="s">
        <v>974</v>
      </c>
      <c r="C10" s="92" t="s">
        <v>975</v>
      </c>
      <c r="D10" s="40" t="s">
        <v>976</v>
      </c>
      <c r="E10" s="16" t="s">
        <v>978</v>
      </c>
      <c r="F10" s="167" t="s">
        <v>1046</v>
      </c>
    </row>
    <row r="11" spans="1:6" ht="45" x14ac:dyDescent="0.25">
      <c r="A11" s="22" t="s">
        <v>42</v>
      </c>
      <c r="B11" s="22" t="s">
        <v>264</v>
      </c>
      <c r="C11" s="22" t="s">
        <v>717</v>
      </c>
      <c r="D11" s="43" t="s">
        <v>813</v>
      </c>
      <c r="E11" s="16" t="s">
        <v>609</v>
      </c>
      <c r="F11" s="167" t="s">
        <v>1078</v>
      </c>
    </row>
    <row r="12" spans="1:6" ht="45" x14ac:dyDescent="0.25">
      <c r="A12" s="22" t="s">
        <v>535</v>
      </c>
      <c r="B12" s="25" t="s">
        <v>538</v>
      </c>
      <c r="C12" s="27" t="s">
        <v>745</v>
      </c>
      <c r="D12" s="40" t="s">
        <v>539</v>
      </c>
      <c r="E12" s="40" t="s">
        <v>912</v>
      </c>
      <c r="F12" s="167" t="s">
        <v>970</v>
      </c>
    </row>
    <row r="13" spans="1:6" ht="75" x14ac:dyDescent="0.25">
      <c r="A13" s="22" t="s">
        <v>558</v>
      </c>
      <c r="B13" s="25" t="s">
        <v>914</v>
      </c>
      <c r="C13" s="27" t="s">
        <v>559</v>
      </c>
      <c r="D13" s="40" t="s">
        <v>560</v>
      </c>
      <c r="E13" s="40" t="s">
        <v>808</v>
      </c>
      <c r="F13" s="167" t="s">
        <v>970</v>
      </c>
    </row>
    <row r="14" spans="1:6" ht="60" x14ac:dyDescent="0.25">
      <c r="A14" s="22" t="s">
        <v>555</v>
      </c>
      <c r="B14" s="25" t="s">
        <v>553</v>
      </c>
      <c r="C14" s="27" t="s">
        <v>556</v>
      </c>
      <c r="D14" s="40" t="s">
        <v>557</v>
      </c>
      <c r="E14" s="40" t="s">
        <v>837</v>
      </c>
      <c r="F14" s="167" t="s">
        <v>988</v>
      </c>
    </row>
    <row r="15" spans="1:6" ht="45" x14ac:dyDescent="0.25">
      <c r="A15" s="153" t="s">
        <v>536</v>
      </c>
      <c r="B15" s="159" t="s">
        <v>538</v>
      </c>
      <c r="C15" s="166" t="s">
        <v>537</v>
      </c>
      <c r="D15" s="167" t="s">
        <v>965</v>
      </c>
      <c r="E15" s="167" t="s">
        <v>993</v>
      </c>
      <c r="F15" s="167" t="s">
        <v>1118</v>
      </c>
    </row>
    <row r="16" spans="1:6" ht="60" x14ac:dyDescent="0.25">
      <c r="A16" s="22" t="s">
        <v>552</v>
      </c>
      <c r="B16" s="25" t="s">
        <v>553</v>
      </c>
      <c r="C16" s="27" t="s">
        <v>748</v>
      </c>
      <c r="D16" s="40" t="s">
        <v>551</v>
      </c>
      <c r="E16" s="40" t="s">
        <v>554</v>
      </c>
      <c r="F16" s="167" t="s">
        <v>1082</v>
      </c>
    </row>
    <row r="17" spans="1:6" ht="45" x14ac:dyDescent="0.25">
      <c r="A17" s="22" t="s">
        <v>43</v>
      </c>
      <c r="B17" s="22" t="s">
        <v>44</v>
      </c>
      <c r="C17" s="22" t="s">
        <v>725</v>
      </c>
      <c r="D17" s="19" t="s">
        <v>1074</v>
      </c>
      <c r="E17" s="40" t="s">
        <v>45</v>
      </c>
      <c r="F17" s="167" t="s">
        <v>1119</v>
      </c>
    </row>
    <row r="18" spans="1:6" ht="75" x14ac:dyDescent="0.25">
      <c r="A18" s="22" t="s">
        <v>292</v>
      </c>
      <c r="B18" s="25" t="s">
        <v>271</v>
      </c>
      <c r="C18" s="16" t="s">
        <v>1036</v>
      </c>
      <c r="D18" s="40" t="s">
        <v>173</v>
      </c>
      <c r="E18" s="40" t="s">
        <v>233</v>
      </c>
      <c r="F18" s="167" t="s">
        <v>985</v>
      </c>
    </row>
    <row r="19" spans="1:6" ht="45" x14ac:dyDescent="0.25">
      <c r="A19" s="22" t="s">
        <v>276</v>
      </c>
      <c r="B19" s="22" t="s">
        <v>270</v>
      </c>
      <c r="C19" s="22" t="s">
        <v>750</v>
      </c>
      <c r="D19" s="19" t="s">
        <v>958</v>
      </c>
      <c r="E19" s="40" t="s">
        <v>225</v>
      </c>
      <c r="F19" s="167" t="s">
        <v>1091</v>
      </c>
    </row>
    <row r="20" spans="1:6" ht="45" x14ac:dyDescent="0.25">
      <c r="A20" s="22" t="s">
        <v>282</v>
      </c>
      <c r="B20" s="25" t="s">
        <v>251</v>
      </c>
      <c r="C20" s="25" t="s">
        <v>749</v>
      </c>
      <c r="D20" s="19" t="s">
        <v>957</v>
      </c>
      <c r="E20" s="40" t="s">
        <v>66</v>
      </c>
      <c r="F20" s="167" t="s">
        <v>1091</v>
      </c>
    </row>
    <row r="21" spans="1:6" ht="30" x14ac:dyDescent="0.25">
      <c r="A21" s="22" t="s">
        <v>1051</v>
      </c>
      <c r="B21" s="22" t="s">
        <v>1052</v>
      </c>
      <c r="C21" s="27" t="s">
        <v>1053</v>
      </c>
      <c r="D21" s="16" t="s">
        <v>1050</v>
      </c>
      <c r="E21" s="16" t="s">
        <v>1054</v>
      </c>
      <c r="F21" s="167" t="s">
        <v>1070</v>
      </c>
    </row>
    <row r="22" spans="1:6" ht="30" x14ac:dyDescent="0.25">
      <c r="A22" s="22" t="s">
        <v>1084</v>
      </c>
      <c r="B22" s="22" t="s">
        <v>1085</v>
      </c>
      <c r="C22" s="27" t="s">
        <v>1086</v>
      </c>
      <c r="D22" s="16" t="s">
        <v>947</v>
      </c>
      <c r="E22" s="16" t="s">
        <v>1087</v>
      </c>
      <c r="F22" s="167" t="s">
        <v>1070</v>
      </c>
    </row>
  </sheetData>
  <autoFilter ref="A4:F4" xr:uid="{00000000-0001-0000-0500-000000000000}">
    <sortState xmlns:xlrd2="http://schemas.microsoft.com/office/spreadsheetml/2017/richdata2" ref="A5:F35">
      <sortCondition ref="F4"/>
    </sortState>
  </autoFilter>
  <mergeCells count="1">
    <mergeCell ref="A3:F3"/>
  </mergeCells>
  <phoneticPr fontId="6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Contratos Vigentes</vt:lpstr>
      <vt:lpstr>Contratos Encerrados</vt:lpstr>
      <vt:lpstr>ARP - Registros de Preços</vt:lpstr>
      <vt:lpstr>ARP Sem Validade</vt:lpstr>
      <vt:lpstr>Plan1</vt:lpstr>
      <vt:lpstr>OBS</vt:lpstr>
      <vt:lpstr>'Contratos Vigentes'!Area_de_impressao</vt:lpstr>
      <vt:lpstr>'Contratos Vigentes'!Titulos_de_impressao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Elisângela Santana</cp:lastModifiedBy>
  <cp:lastPrinted>2022-10-10T19:12:56Z</cp:lastPrinted>
  <dcterms:created xsi:type="dcterms:W3CDTF">2019-02-08T12:47:48Z</dcterms:created>
  <dcterms:modified xsi:type="dcterms:W3CDTF">2022-11-03T13:48:04Z</dcterms:modified>
</cp:coreProperties>
</file>