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UNS\CONTRATOS\"/>
    </mc:Choice>
  </mc:AlternateContent>
  <xr:revisionPtr revIDLastSave="0" documentId="13_ncr:1_{BCB2CBD5-DE3A-43A6-AE57-AAC5B208AD55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Contratos Vigentes" sheetId="1" r:id="rId1"/>
    <sheet name="Contratos Encerrados" sheetId="2" r:id="rId2"/>
    <sheet name="Contatos das Contratadas" sheetId="6" r:id="rId3"/>
    <sheet name="Planilha1" sheetId="7" r:id="rId4"/>
    <sheet name="Plan1" sheetId="5" state="hidden" r:id="rId5"/>
  </sheets>
  <definedNames>
    <definedName name="_xlnm._FilterDatabase" localSheetId="2" hidden="1">'Contatos das Contratadas'!$B$8:$N$68</definedName>
    <definedName name="_xlnm._FilterDatabase" localSheetId="0" hidden="1">'Contratos Vigentes'!$B$8:$W$69</definedName>
    <definedName name="_xlnm.Print_Area" localSheetId="0">'Contratos Vigentes'!$A$1:$U$69</definedName>
    <definedName name="_xlnm.Print_Titles" localSheetId="0">'Contratos Vigentes'!$8:$8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1" l="1"/>
  <c r="L55" i="1"/>
  <c r="H1" i="1"/>
  <c r="R21" i="1"/>
  <c r="R64" i="1"/>
  <c r="R19" i="1"/>
  <c r="R15" i="1"/>
  <c r="R128" i="2"/>
  <c r="R63" i="1"/>
  <c r="R59" i="1"/>
  <c r="R62" i="1"/>
  <c r="R56" i="1"/>
  <c r="R61" i="1"/>
  <c r="R127" i="2"/>
  <c r="R58" i="1"/>
  <c r="R60" i="1"/>
  <c r="R126" i="2"/>
  <c r="L125" i="2"/>
  <c r="R125" i="2"/>
  <c r="R57" i="1"/>
  <c r="R124" i="2"/>
  <c r="R123" i="2"/>
  <c r="R52" i="1"/>
  <c r="O110" i="2"/>
  <c r="I110" i="2"/>
  <c r="R50" i="1"/>
  <c r="R48" i="1"/>
  <c r="R51" i="1"/>
  <c r="R47" i="1"/>
  <c r="R46" i="1"/>
  <c r="R45" i="1"/>
  <c r="R53" i="1"/>
  <c r="R44" i="1"/>
  <c r="R23" i="1"/>
  <c r="L19" i="1"/>
  <c r="K18" i="1" l="1"/>
  <c r="O109" i="2"/>
  <c r="I109" i="2"/>
  <c r="R42" i="1"/>
  <c r="R40" i="1"/>
  <c r="L40" i="1"/>
  <c r="O108" i="2"/>
  <c r="R38" i="1"/>
  <c r="O107" i="2"/>
  <c r="R49" i="1"/>
  <c r="O106" i="2"/>
  <c r="R39" i="1"/>
  <c r="L24" i="1"/>
  <c r="R37" i="1"/>
  <c r="R54" i="1"/>
  <c r="R32" i="1"/>
  <c r="L23" i="1"/>
  <c r="R14" i="1"/>
  <c r="O105" i="2"/>
  <c r="R36" i="1"/>
  <c r="K34" i="1"/>
  <c r="R34" i="1"/>
  <c r="K33" i="1" l="1"/>
  <c r="R43" i="1"/>
  <c r="R30" i="1" l="1"/>
  <c r="K35" i="1"/>
  <c r="R35" i="1"/>
  <c r="R33" i="1"/>
  <c r="L65" i="1"/>
  <c r="R31" i="1"/>
  <c r="R29" i="1" l="1"/>
  <c r="R25" i="1"/>
  <c r="R27" i="1"/>
  <c r="R28" i="1"/>
  <c r="R26" i="1"/>
  <c r="R24" i="1"/>
  <c r="K50" i="1"/>
  <c r="L50" i="1" s="1"/>
  <c r="K41" i="1"/>
  <c r="M104" i="2"/>
  <c r="M103" i="2"/>
  <c r="I102" i="2"/>
  <c r="O102" i="2"/>
  <c r="R20" i="1"/>
  <c r="R13" i="1" l="1"/>
  <c r="R17" i="1"/>
  <c r="O100" i="2"/>
  <c r="I99" i="2"/>
  <c r="O99" i="2"/>
  <c r="R16" i="1"/>
  <c r="M98" i="2"/>
  <c r="O98" i="2"/>
  <c r="R9" i="1"/>
  <c r="O97" i="2"/>
  <c r="O96" i="2"/>
  <c r="O95" i="2"/>
  <c r="I95" i="2"/>
  <c r="R67" i="1"/>
  <c r="R66" i="1"/>
  <c r="O94" i="2"/>
  <c r="O93" i="2"/>
  <c r="R41" i="1"/>
  <c r="O92" i="2"/>
  <c r="O91" i="2"/>
  <c r="G10" i="5" l="1"/>
  <c r="G9" i="5"/>
  <c r="G8" i="5"/>
  <c r="O89" i="2" l="1"/>
  <c r="O88" i="2" l="1"/>
  <c r="O86" i="2" l="1"/>
  <c r="O87" i="2"/>
  <c r="O85" i="2" l="1"/>
  <c r="O84" i="2" l="1"/>
  <c r="O83" i="2" l="1"/>
  <c r="O78" i="2" l="1"/>
  <c r="O82" i="2" l="1"/>
  <c r="O81" i="2" l="1"/>
  <c r="O80" i="2" l="1"/>
  <c r="O79" i="2" l="1"/>
  <c r="O76" i="2" l="1"/>
  <c r="O77" i="2"/>
  <c r="O70" i="2"/>
  <c r="O71" i="2"/>
  <c r="O72" i="2"/>
  <c r="O73" i="2"/>
  <c r="O74" i="2"/>
  <c r="O75" i="2"/>
  <c r="O69" i="2"/>
  <c r="O67" i="2"/>
  <c r="I68" i="2"/>
  <c r="O68" i="2"/>
  <c r="O66" i="2" l="1"/>
  <c r="O65" i="2"/>
  <c r="O60" i="2" l="1"/>
  <c r="O61" i="2" l="1"/>
  <c r="O62" i="2"/>
  <c r="O63" i="2"/>
  <c r="O64" i="2"/>
  <c r="O59" i="2" l="1"/>
  <c r="O58" i="2" l="1"/>
  <c r="O57" i="2" l="1"/>
  <c r="O56" i="2"/>
  <c r="O54" i="2" l="1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R55" i="1"/>
</calcChain>
</file>

<file path=xl/sharedStrings.xml><?xml version="1.0" encoding="utf-8"?>
<sst xmlns="http://schemas.openxmlformats.org/spreadsheetml/2006/main" count="2544" uniqueCount="1318">
  <si>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</si>
  <si>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</si>
  <si>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</si>
  <si>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</si>
  <si>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</si>
  <si>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</si>
  <si>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</si>
  <si>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</si>
  <si>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</si>
  <si>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</si>
  <si>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</si>
  <si>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</si>
  <si>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</si>
  <si>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</si>
  <si>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</si>
  <si>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</si>
  <si>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</si>
  <si>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</si>
  <si>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</si>
  <si>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</si>
  <si>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</si>
  <si>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</si>
  <si>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</si>
  <si>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</si>
  <si>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</si>
  <si>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</si>
  <si>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</si>
  <si>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</si>
  <si>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</si>
  <si>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</si>
  <si>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</si>
  <si>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</si>
  <si>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</si>
  <si>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</si>
  <si>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</si>
  <si>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</si>
  <si>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</si>
  <si>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</si>
  <si>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</si>
  <si>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</si>
  <si>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MAAX
SOLUTIONS COMERCIO E SERVIÇOS EM INFORMÁTICA</t>
  </si>
  <si>
    <t>Até 30 dias após emissão do boleto</t>
  </si>
  <si>
    <t>020/2018</t>
  </si>
  <si>
    <t>005/2019</t>
  </si>
  <si>
    <t>166/2018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</si>
  <si>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</si>
  <si>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</si>
  <si>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</si>
  <si>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</si>
  <si>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</si>
  <si>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</si>
  <si>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</si>
  <si>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</si>
  <si>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</si>
  <si>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Até 10 dias úteis após apresentação da Nota Fiscal</t>
  </si>
  <si>
    <t>010/2018</t>
  </si>
  <si>
    <t>031/2018</t>
  </si>
  <si>
    <t>037/2018</t>
  </si>
  <si>
    <t>WM Engenharia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</si>
  <si>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</si>
  <si>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</si>
  <si>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</si>
  <si>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</si>
  <si>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</si>
  <si>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</si>
  <si>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</si>
  <si>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</si>
  <si>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</si>
  <si>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</si>
  <si>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</si>
  <si>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</si>
  <si>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</si>
  <si>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</si>
  <si>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</si>
  <si>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</si>
  <si>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</si>
  <si>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</si>
  <si>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</si>
  <si>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</si>
  <si>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</si>
  <si>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</si>
  <si>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</si>
  <si>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</si>
  <si>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</si>
  <si>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</si>
  <si>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</si>
  <si>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</si>
  <si>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</si>
  <si>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</si>
  <si>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</si>
  <si>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</si>
  <si>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</si>
  <si>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</si>
  <si>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</si>
  <si>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</si>
  <si>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</si>
  <si>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</si>
  <si>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</si>
  <si>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</si>
  <si>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</si>
  <si>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</si>
  <si>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</si>
  <si>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</si>
  <si>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</si>
  <si>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</si>
  <si>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</si>
  <si>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</si>
  <si>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</si>
  <si>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</si>
  <si>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</si>
  <si>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</si>
  <si>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</si>
  <si>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</si>
  <si>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</si>
  <si>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024/2019</t>
  </si>
  <si>
    <t>215/2019</t>
  </si>
  <si>
    <t>Anderson Dias Moreira</t>
  </si>
  <si>
    <t>016/2019</t>
  </si>
  <si>
    <t>176/2019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</si>
  <si>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</si>
  <si>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</si>
  <si>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</si>
  <si>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</si>
  <si>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</si>
  <si>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</si>
  <si>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</si>
  <si>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</si>
  <si>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</si>
  <si>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</si>
  <si>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</si>
  <si>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</si>
  <si>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</si>
  <si>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</si>
  <si>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</si>
  <si>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</si>
  <si>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</si>
  <si>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</si>
  <si>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</si>
  <si>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</si>
  <si>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</si>
  <si>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</si>
  <si>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</si>
  <si>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</si>
  <si>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</si>
  <si>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</si>
  <si>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</si>
  <si>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</si>
  <si>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</si>
  <si>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</si>
  <si>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</si>
  <si>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Manutenção de Telefonia</t>
  </si>
  <si>
    <t>3º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</si>
  <si>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</si>
  <si>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</si>
  <si>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</si>
  <si>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</si>
  <si>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</si>
  <si>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</si>
  <si>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</si>
  <si>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</si>
  <si>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INTER VILAS VIAGENS E TURISMO</t>
  </si>
  <si>
    <t>ITS TELECOMUNICAÇÕES LTDA</t>
  </si>
  <si>
    <t>412/2019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</si>
  <si>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</si>
  <si>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</si>
  <si>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</si>
  <si>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</si>
  <si>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</si>
  <si>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</si>
  <si>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</si>
  <si>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</si>
  <si>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</si>
  <si>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</si>
  <si>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</si>
  <si>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</si>
  <si>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</si>
  <si>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039/2019</t>
  </si>
  <si>
    <t>289/2019</t>
  </si>
  <si>
    <t>VIRIATO DOMINGUES CRAVO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</si>
  <si>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</si>
  <si>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</si>
  <si>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</si>
  <si>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</si>
  <si>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</si>
  <si>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</si>
  <si>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</si>
  <si>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174/2019</t>
  </si>
  <si>
    <t>GENSA GRÁFICA</t>
  </si>
  <si>
    <t>007/2020</t>
  </si>
  <si>
    <t>029/2020</t>
  </si>
  <si>
    <t>POLLY PARK Estacionamentos Ltda</t>
  </si>
  <si>
    <t>Aluguel Subseção de Juazeiro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</si>
  <si>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</si>
  <si>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</si>
  <si>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</si>
  <si>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</si>
  <si>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</si>
  <si>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</si>
  <si>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</si>
  <si>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</si>
  <si>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</si>
  <si>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</si>
  <si>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</si>
  <si>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</si>
  <si>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</si>
  <si>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</si>
  <si>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</si>
  <si>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</si>
  <si>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</si>
  <si>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</si>
  <si>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</si>
  <si>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</si>
  <si>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</si>
  <si>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</si>
  <si>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</si>
  <si>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</si>
  <si>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</si>
  <si>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</si>
  <si>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</si>
  <si>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</si>
  <si>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</si>
  <si>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</si>
  <si>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</si>
  <si>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</si>
  <si>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</si>
  <si>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</si>
  <si>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</si>
  <si>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</si>
  <si>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</si>
  <si>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</si>
  <si>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080/2017</t>
  </si>
  <si>
    <t>034/2017</t>
  </si>
  <si>
    <t>031/2017</t>
  </si>
  <si>
    <t>030/2017</t>
  </si>
  <si>
    <t>052/2016</t>
  </si>
  <si>
    <t>087/2017</t>
  </si>
  <si>
    <t>056/2015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</si>
  <si>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</si>
  <si>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</si>
  <si>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</si>
  <si>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</si>
  <si>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</si>
  <si>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</si>
  <si>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</si>
  <si>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</si>
  <si>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</si>
  <si>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</si>
  <si>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</si>
  <si>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</si>
  <si>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</si>
  <si>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</si>
  <si>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</si>
  <si>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</si>
  <si>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</si>
  <si>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</si>
  <si>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</si>
  <si>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</si>
  <si>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</si>
  <si>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</si>
  <si>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</si>
  <si>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</si>
  <si>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</si>
  <si>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</si>
  <si>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</si>
  <si>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</si>
  <si>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</si>
  <si>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</si>
  <si>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</si>
  <si>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</si>
  <si>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</si>
  <si>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</si>
  <si>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</si>
  <si>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</si>
  <si>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</si>
  <si>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</si>
  <si>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</si>
  <si>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</si>
  <si>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</si>
  <si>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</si>
  <si>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</si>
  <si>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</si>
  <si>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</si>
  <si>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</si>
  <si>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</si>
  <si>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</si>
  <si>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</si>
  <si>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</si>
  <si>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</si>
  <si>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</si>
  <si>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</si>
  <si>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</si>
  <si>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</si>
  <si>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</si>
  <si>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</si>
  <si>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</si>
  <si>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</si>
  <si>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</si>
  <si>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Gildelson Silva          (Portaria nº 024/2020)</t>
  </si>
  <si>
    <t>Davi Amorim    (Portaria nº 398/2018)</t>
  </si>
  <si>
    <t xml:space="preserve">Icléa Cassimiro            (Portaria nº 339/2019)  </t>
  </si>
  <si>
    <t>Zenilde Batista          (Portaria nº 707/2019)</t>
  </si>
  <si>
    <t>Davi Amorim           (Portaria nº 500/2018)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</si>
  <si>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</si>
  <si>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</si>
  <si>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</si>
  <si>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</si>
  <si>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</si>
  <si>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</si>
  <si>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</si>
  <si>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</si>
  <si>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</si>
  <si>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Davi Amorim          (Portaria nº 1042/2019)</t>
  </si>
  <si>
    <t>Davi Amorim          (Portaria nº 1041/2019)</t>
  </si>
  <si>
    <t>Davi Amorim          (Portaria nº 1040/2019)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</si>
  <si>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</si>
  <si>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</si>
  <si>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</si>
  <si>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</si>
  <si>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</si>
  <si>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</si>
  <si>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</si>
  <si>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</si>
  <si>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Marcos Félix          Sophia Sampaio    (Portaria nº 083/2020)</t>
  </si>
  <si>
    <t>Davi Amorim      (Portaria nº 184/2019)</t>
  </si>
  <si>
    <t>Alexandra Nascimento               Davi Amorim             (Portaria nº 359/2018)</t>
  </si>
  <si>
    <t>Davi Amorim     (Portaria nº 455/2018)</t>
  </si>
  <si>
    <t>Aialla Matos      (Portaria nº 183/2019)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</si>
  <si>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</si>
  <si>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</si>
  <si>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</si>
  <si>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</si>
  <si>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</si>
  <si>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</si>
  <si>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</si>
  <si>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</si>
  <si>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</si>
  <si>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</si>
  <si>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</si>
  <si>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</si>
  <si>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</si>
  <si>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</si>
  <si>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</si>
  <si>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</si>
  <si>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</si>
  <si>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</si>
  <si>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</si>
  <si>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</si>
  <si>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</si>
  <si>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</si>
  <si>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</si>
  <si>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</si>
  <si>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</si>
  <si>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</si>
  <si>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</si>
  <si>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</si>
  <si>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</si>
  <si>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</si>
  <si>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</si>
  <si>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</si>
  <si>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</si>
  <si>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</si>
  <si>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</si>
  <si>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</si>
  <si>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</si>
  <si>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</si>
  <si>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</si>
  <si>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</si>
  <si>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</si>
  <si>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</si>
  <si>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</si>
  <si>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</si>
  <si>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</si>
  <si>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</si>
  <si>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</si>
  <si>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</si>
  <si>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</si>
  <si>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</si>
  <si>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</si>
  <si>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</si>
  <si>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</si>
  <si>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</si>
  <si>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</si>
  <si>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</si>
  <si>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</si>
  <si>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</si>
  <si>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</si>
  <si>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</si>
  <si>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</si>
  <si>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</si>
  <si>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</si>
  <si>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</si>
  <si>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</si>
  <si>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</si>
  <si>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</si>
  <si>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</si>
  <si>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</si>
  <si>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</si>
  <si>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</si>
  <si>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</si>
  <si>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</si>
  <si>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</si>
  <si>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</si>
  <si>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</si>
  <si>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</si>
  <si>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</si>
  <si>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</si>
  <si>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</si>
  <si>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</si>
  <si>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</si>
  <si>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</si>
  <si>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</si>
  <si>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</si>
  <si>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</si>
  <si>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</si>
  <si>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</si>
  <si>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</si>
  <si>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</si>
  <si>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</si>
  <si>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</si>
  <si>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</si>
  <si>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</si>
  <si>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</si>
  <si>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</si>
  <si>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</si>
  <si>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</si>
  <si>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</si>
  <si>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</si>
  <si>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</si>
  <si>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</si>
  <si>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</si>
  <si>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</si>
  <si>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</si>
  <si>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</si>
  <si>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</si>
  <si>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</si>
  <si>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</si>
  <si>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</si>
  <si>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</si>
  <si>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</si>
  <si>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</si>
  <si>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</si>
  <si>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</si>
  <si>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</si>
  <si>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</si>
  <si>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</si>
  <si>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</si>
  <si>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</si>
  <si>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</si>
  <si>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</si>
  <si>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15/04/2020    Edição: 72</t>
  </si>
  <si>
    <t>Em: 13/05/2020    Edição: 90</t>
  </si>
  <si>
    <t>Em: 04/05/2020    Edição: 83</t>
  </si>
  <si>
    <t>-</t>
  </si>
  <si>
    <t>Em: 04/09/2019   Edição: 171</t>
  </si>
  <si>
    <t>Em: 15/01/2020                        Edição: 010</t>
  </si>
  <si>
    <t>Em: 20/12/2019  Edição: 246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</si>
  <si>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</si>
  <si>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</si>
  <si>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</si>
  <si>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</si>
  <si>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</si>
  <si>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</si>
  <si>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</si>
  <si>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</si>
  <si>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>Em: 16/03/2020                        Edição: 051</t>
  </si>
  <si>
    <t>Em: 20/12/2019                        Edição: 246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</si>
  <si>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</si>
  <si>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</si>
  <si>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</si>
  <si>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</si>
  <si>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</si>
  <si>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</si>
  <si>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</si>
  <si>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</si>
  <si>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</si>
  <si>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</si>
  <si>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</si>
  <si>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</si>
  <si>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</si>
  <si>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</si>
  <si>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</si>
  <si>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</si>
  <si>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</si>
  <si>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</si>
  <si>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</si>
  <si>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</si>
  <si>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</si>
  <si>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</si>
  <si>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</si>
  <si>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</si>
  <si>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</si>
  <si>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</si>
  <si>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</si>
  <si>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</si>
  <si>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</si>
  <si>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</si>
  <si>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</si>
  <si>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</si>
  <si>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Icléa Cassimiro, Marcos Félix e Joana Angélica              (Portaria nº 1341/2019)</t>
  </si>
  <si>
    <t>010/2020</t>
  </si>
  <si>
    <t>011/2020</t>
  </si>
  <si>
    <t>012/2020</t>
  </si>
  <si>
    <t>LOTE I - ARP - PE 010/2020</t>
  </si>
  <si>
    <t>076/2020</t>
  </si>
  <si>
    <t>PORTO SEGURO COMPANHIA DE SEGUROS GERAIS</t>
  </si>
  <si>
    <t>008/2020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</si>
  <si>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</si>
  <si>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</si>
  <si>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</si>
  <si>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>Davi Amorim         (Portaria nº 267/2020)</t>
  </si>
  <si>
    <t xml:space="preserve">Wilmar Marques           (Portaria nº 269/2020)  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</si>
  <si>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</si>
  <si>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</si>
  <si>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</si>
  <si>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</si>
  <si>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</si>
  <si>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</si>
  <si>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</si>
  <si>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</si>
  <si>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 - ARP -  PE 011/2020</t>
  </si>
  <si>
    <t>FSF TECNOLOGIA S.A</t>
  </si>
  <si>
    <t>016/2020</t>
  </si>
  <si>
    <t>LOTE I e II - ARP -  PE 018/2020</t>
  </si>
  <si>
    <t>ENTEL COMÉRCIO E SERVIÇOS LTDA</t>
  </si>
  <si>
    <t>013/2020</t>
  </si>
  <si>
    <t>VAL PNEUS COMERCIO PNEUMATICOS
EIRELI</t>
  </si>
  <si>
    <t>LOTE I e II - ARP - PE 015/2020</t>
  </si>
  <si>
    <t>083/2020</t>
  </si>
  <si>
    <t>FILAH SOLUÇÕES INTEGRADAS PARA GESTÃO DE ATENDIMENTO LTDA - EPP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</si>
  <si>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</si>
  <si>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</si>
  <si>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</si>
  <si>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</si>
  <si>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</si>
  <si>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</si>
  <si>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</si>
  <si>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017/2020</t>
  </si>
  <si>
    <t>091/2020</t>
  </si>
  <si>
    <t>Locação de Sala Comercial para sediar a subseção de Juazeiro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</si>
  <si>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</si>
  <si>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</si>
  <si>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</si>
  <si>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</si>
  <si>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</si>
  <si>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 xml:space="preserve">Terceirização de telefonia, recepção e limpeza </t>
  </si>
  <si>
    <t>6º Aditivo</t>
  </si>
  <si>
    <t>Em: 28/08/2020    Edição: 166</t>
  </si>
  <si>
    <t>Em: 21/07/2020  Edição: 138</t>
  </si>
  <si>
    <t>Em: 14/09/2020    Edição: 176</t>
  </si>
  <si>
    <t>456/2019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</si>
  <si>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</si>
  <si>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</si>
  <si>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</si>
  <si>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075/2020</t>
  </si>
  <si>
    <t>Prazo estipulada para fatura do cartão</t>
  </si>
  <si>
    <t>019/2020</t>
  </si>
  <si>
    <t>039/2020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</si>
  <si>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</si>
  <si>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</si>
  <si>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Em: 24/08/2020    Edição: 164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</si>
  <si>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</si>
  <si>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</si>
  <si>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</si>
  <si>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</si>
  <si>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</si>
  <si>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Rescisão antecipada de contrato em 28/09/2020</t>
  </si>
  <si>
    <t>Em: 06/10/2020                        Edição: 192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</si>
  <si>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</si>
  <si>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</si>
  <si>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</si>
  <si>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</si>
  <si>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024/2020</t>
  </si>
  <si>
    <t>104/2020</t>
  </si>
  <si>
    <t>Serviço de Manutenção Predial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</si>
  <si>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</si>
  <si>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</si>
  <si>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</si>
  <si>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</si>
  <si>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</si>
  <si>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</si>
  <si>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Em: 06/10/2020  Edição: 192</t>
  </si>
  <si>
    <t>1º Aditivo (de valor)</t>
  </si>
  <si>
    <t>021/2020</t>
  </si>
  <si>
    <t>089/2020</t>
  </si>
  <si>
    <t>Hospedagem de domínio</t>
  </si>
  <si>
    <t>EM: 05/11/2020         Edição: 211</t>
  </si>
  <si>
    <t xml:space="preserve">Acordo de Cooperação Técnica  para utilização de sistema eletrônico de licitações </t>
  </si>
  <si>
    <t>Contrato encerrado em 21/10/2020</t>
  </si>
  <si>
    <t>Contrato será encerrado no término de seu prazo.</t>
  </si>
  <si>
    <t>Em: 19/11/2020    Edição: 221</t>
  </si>
  <si>
    <t>MADUREIRA ENGENHARIA E CONSULTORIA EIRELI</t>
  </si>
  <si>
    <t>027/2020</t>
  </si>
  <si>
    <t>022/2020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</si>
  <si>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</si>
  <si>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Davi informou que o contrato não será aditivado.</t>
  </si>
  <si>
    <t>093/2020</t>
  </si>
  <si>
    <t>084/2020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</si>
  <si>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</si>
  <si>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</si>
  <si>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Lilian Bastos                    Cristine Oliveira          (Portaria nº 617/2020)</t>
  </si>
  <si>
    <t>PE 019/2016</t>
  </si>
  <si>
    <t>5º Aditivo (sendo 1 de valor/prazo e 4 de prazo)</t>
  </si>
  <si>
    <t>PE 019/2015</t>
  </si>
  <si>
    <t>PREGÃO -ATA REGISTRO PREÇOS - DISPENSA - INEXIGIBILIDADE</t>
  </si>
  <si>
    <t>PE</t>
  </si>
  <si>
    <t>PE 030/2018</t>
  </si>
  <si>
    <t>PE 008/2018</t>
  </si>
  <si>
    <t>Contrato encerrado por impossibilidade de aquisição do bem</t>
  </si>
  <si>
    <t>PE 025/2015</t>
  </si>
  <si>
    <t>PE 021/2018</t>
  </si>
  <si>
    <t>PE 037/2019</t>
  </si>
  <si>
    <t>PE 033/2018</t>
  </si>
  <si>
    <t>INEX 012/2019</t>
  </si>
  <si>
    <t xml:space="preserve"> PE 036/2019      ARP 002/2020</t>
  </si>
  <si>
    <t>PE 031/2018</t>
  </si>
  <si>
    <t>PE 015/2018</t>
  </si>
  <si>
    <t>Em: 11/12/2020                       Edição: 237</t>
  </si>
  <si>
    <t>CONV 01/2019</t>
  </si>
  <si>
    <t>PE 021/2020</t>
  </si>
  <si>
    <t>PE 031/2019</t>
  </si>
  <si>
    <t>INEX 010/2019</t>
  </si>
  <si>
    <t>PE 033/2019</t>
  </si>
  <si>
    <t>DISP 026/2017</t>
  </si>
  <si>
    <t>PE 023/2016</t>
  </si>
  <si>
    <t>INEX 001/2016</t>
  </si>
  <si>
    <t>PE 025/2019</t>
  </si>
  <si>
    <t>PE 032/2019</t>
  </si>
  <si>
    <t>INEX 01/2020</t>
  </si>
  <si>
    <t>PE 005/2017</t>
  </si>
  <si>
    <t>DISP 015/2017</t>
  </si>
  <si>
    <t>DISP 005/2018</t>
  </si>
  <si>
    <t xml:space="preserve">PE 038/2019                 LOTE I - ITEM 5 - ARP </t>
  </si>
  <si>
    <t>PE 007/2018</t>
  </si>
  <si>
    <t>DISP 035/2016</t>
  </si>
  <si>
    <t xml:space="preserve">PE 010/2020             LOTE II - ARP  </t>
  </si>
  <si>
    <t>PE 006/2016</t>
  </si>
  <si>
    <t xml:space="preserve">PE 019/2020                LOTE VII, VIII, IX, X E XI - ARP </t>
  </si>
  <si>
    <t xml:space="preserve">PE 011/2020               LOTE II, III, IV, V, VI e VII - ARP </t>
  </si>
  <si>
    <t>DISP 032/2017</t>
  </si>
  <si>
    <t>CONC 001/2018</t>
  </si>
  <si>
    <t>PE 022/2020</t>
  </si>
  <si>
    <t>PE 032/2020</t>
  </si>
  <si>
    <t>---</t>
  </si>
  <si>
    <t xml:space="preserve">PE 038/2019                 LOTE II - ITEM 4 - ARP </t>
  </si>
  <si>
    <t>PE 028/2020</t>
  </si>
  <si>
    <t>PE 030/2020</t>
  </si>
  <si>
    <t>INEX 019/2017</t>
  </si>
  <si>
    <t>PE 034/2020</t>
  </si>
  <si>
    <t>PE 014/2019</t>
  </si>
  <si>
    <t>PE 024/2019</t>
  </si>
  <si>
    <t>PE 049/2017</t>
  </si>
  <si>
    <t>DISP 005/2020</t>
  </si>
  <si>
    <t>DISP 005/2019</t>
  </si>
  <si>
    <t>CHAM 001/2019</t>
  </si>
  <si>
    <t>DISP 019/2020</t>
  </si>
  <si>
    <t>INEX 006/2017</t>
  </si>
  <si>
    <t>DISP 016/2017</t>
  </si>
  <si>
    <t>Locação de imóvel - Subseção de Vitória da Conquista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</si>
  <si>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</si>
  <si>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</si>
  <si>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Em: 29/12/2020    Edição: 248</t>
  </si>
  <si>
    <t>Elisangêla Santana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</si>
  <si>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</si>
  <si>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</si>
  <si>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 xml:space="preserve">Enviado e-mail para o fiscal do contrato, em 03.02.2021, informando a necessidade de avaliar a solictação de aditivo ou nova licitação. </t>
  </si>
  <si>
    <t>Em: 02/02/2021    Edição: 022</t>
  </si>
  <si>
    <t>006/2017</t>
  </si>
  <si>
    <t>Aluguel de imóvel - Subseção de Itabuna</t>
  </si>
  <si>
    <t>Seguro de 05 veículos oficiais (1 Frontier, 3 Ford Ka e 1 Ranger)</t>
  </si>
  <si>
    <t>Helder Souto              Marlyane de Carvalho               (Portaria nº 78/2021)</t>
  </si>
  <si>
    <t xml:space="preserve">Wilmar Marques  Vanderson Matos (Portaria nº 87/2021)  </t>
  </si>
  <si>
    <t xml:space="preserve"> Aialla Matos             Matheus da Silva                  (Portaria nº 130/2021)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</si>
  <si>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</si>
  <si>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Davi Amorim e               Marcos Félix                 (Portaria nº 169/2021)</t>
  </si>
  <si>
    <t>Davi Amorim e                Marcos Félix                         (Portaria nº 170/2021)</t>
  </si>
  <si>
    <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55/2021</t>
    </r>
  </si>
  <si>
    <t>CORREIOS</t>
  </si>
  <si>
    <t>Postagem</t>
  </si>
  <si>
    <t>Dia 05 de cada mês</t>
  </si>
  <si>
    <t>WM SERVICOS TECNICOS E COMISSIONAMENTO EIRELI</t>
  </si>
  <si>
    <t>Em: 09/04/2021    Edição: 66</t>
  </si>
  <si>
    <t>NOVO PROCESSO DE CONTRATAÇÃO EM TRAMITAÇÃO - PA Nº 55/2021</t>
  </si>
  <si>
    <t xml:space="preserve">Aialla Matos, Fábio de Andrade e Alexandra Nascimento                      (Portaria nº 357/2021)  </t>
  </si>
  <si>
    <t>Matheus Neves,                 Natália Cruz,                   Janderson Santos e                    Vanderson Matos                              (Portaria nº 178/2021)</t>
  </si>
  <si>
    <t xml:space="preserve">Joana Lima e                     Vlamir Filho                      (Portaria nº 164/2021) </t>
  </si>
  <si>
    <t>Gabriel Daltro e                   Marcos Félix                           (Portaria nº 166/2021)</t>
  </si>
  <si>
    <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  <scheme val="minor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  <scheme val="minor"/>
      </rPr>
      <t xml:space="preserve">Necessidade de nova licitação informada por e-mail, em 01.02.2021, para Helder Souto e Monique Martins.                        </t>
    </r>
    <r>
      <rPr>
        <b/>
        <sz val="11"/>
        <color theme="5" tint="-0.249977111117893"/>
        <rFont val="Calibri"/>
        <family val="2"/>
        <scheme val="minor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  <scheme val="minor"/>
      </rPr>
      <t>Nova reiteração em 05.03.2021</t>
    </r>
  </si>
  <si>
    <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  <scheme val="minor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theme="5" tint="-0.249977111117893"/>
        <rFont val="Calibri"/>
        <family val="2"/>
        <scheme val="minor"/>
      </rPr>
      <t xml:space="preserve">Situação reiterada por e-mail, em 11.02.2021, ao DEADM, Gabinete e Assessores.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</si>
  <si>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  <scheme val="minor"/>
      </rPr>
      <t>NOVO PROCESSO DE CONTRATAÇÃO EM TRAMITAÇÃO - PA Nº 45/2021</t>
    </r>
  </si>
  <si>
    <t>Serviço de outsourcing de impressão de digitalização para Sede Regional, Sede anexa e Subseções do Coren-Ba - (LOTE I -Impressoras) e (LOTE II - Scanner`s)</t>
  </si>
  <si>
    <t>Em: 19/05/2021    Edição: 93</t>
  </si>
  <si>
    <t>Gestor do Setor e Fiscais do Contrato notificados em 31.05.2021 sobre a impossibilidade de novo aditivo de prazo. Recomendado avaliar se há necessidade de novo processo de contratação.</t>
  </si>
  <si>
    <t>49/2020</t>
  </si>
  <si>
    <t xml:space="preserve">PE 030/2019                 LOTE III - ARP 001/2019                  LOTE IV - ARP 001/2019 </t>
  </si>
  <si>
    <t>PREMIER SERVIÇOS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</si>
  <si>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</si>
  <si>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</si>
  <si>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PE 011/2019</t>
  </si>
  <si>
    <t>NOVO PA EM TRAMITAÇÃO  Nº 178/2021</t>
  </si>
  <si>
    <t>A Administração após análise constatou ser melhor realizar novo processo de contratação.</t>
  </si>
  <si>
    <t>Manutenção e Suporte Técnico do Sistema Incorpware e Incorpnet</t>
  </si>
  <si>
    <t>NOVO PA EM TRAMITAÇÃO                Nº 60/2021</t>
  </si>
  <si>
    <t>LABCHECAP - LABORATÓRIO DE ANÁLISES CLÍNICAS</t>
  </si>
  <si>
    <t>152/2021</t>
  </si>
  <si>
    <t>UNIDADE REQUISITANTE</t>
  </si>
  <si>
    <t>DETI</t>
  </si>
  <si>
    <t>VETOR NORTE</t>
  </si>
  <si>
    <t>NUCOM</t>
  </si>
  <si>
    <t>NUGEP</t>
  </si>
  <si>
    <t>GABINETE</t>
  </si>
  <si>
    <t>DEADM</t>
  </si>
  <si>
    <t>DEFIN</t>
  </si>
  <si>
    <t>VETOR SUL</t>
  </si>
  <si>
    <t>PROGER</t>
  </si>
  <si>
    <t>DEIRC</t>
  </si>
  <si>
    <t>NUPE</t>
  </si>
  <si>
    <t>Contrato rescindido unilateralmente pela contratada, sob análise a aplicação de penalidade.</t>
  </si>
  <si>
    <t>Serviços de acesso à internet, por meio de link dedicado de 60 Mbps para a Sede Principal do Coren-BA. (Lote I)</t>
  </si>
  <si>
    <t>Em: 30/09/2021 Edição: 186</t>
  </si>
  <si>
    <t>Karla Amaral e Alexandra Nascimento       (Portaria nº 832/2021)</t>
  </si>
  <si>
    <t xml:space="preserve">Davi Amorim e              Marcos Félix                                                                                           (Portaria nº 799/2021) </t>
  </si>
  <si>
    <t>Davi Amorim e                    Marcos Félix                         (Portaria nº 802/2021)</t>
  </si>
  <si>
    <t>Davi Amorim e                    Marcos Félix                             (Portaria nº 827/2021)</t>
  </si>
  <si>
    <t>Marcos Félix e                Davi Amorim                            (Portaria nº 804/2021)</t>
  </si>
  <si>
    <t>Marcos Félix e                Davi Amorim                            (Portaria nº 805/2021)</t>
  </si>
  <si>
    <t>Marcos Félix e                          Davi Amorim                               (Portaria nº 808/2021)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</si>
  <si>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</si>
  <si>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Em: 13/10/2021 Edição: 193</t>
  </si>
  <si>
    <t xml:space="preserve">Janderson Santos e Geovane Souza            (Portaria nº 835/2021)  </t>
  </si>
  <si>
    <t>Impressão Códigos, Livretos e Blocos - LOTE III LEGISLAÇÃO BÁSICA Impressão Códigos, Livretos e Blocos - LOTE IV BLOCOS</t>
  </si>
  <si>
    <t>Joana Lima e                        Edneia Andrade                        (Portaria nº 834/2021)</t>
  </si>
  <si>
    <t>Gabriel de Carvalho e                    Ilani Santos               (Portaria nº 800/2021)</t>
  </si>
  <si>
    <t>Gabriel de Carvalho e                    Ilani Santos               (Portaria nº 801/2021)</t>
  </si>
  <si>
    <t>Gabriel de Carvalho e                    Ilani Santos               (Portaria nº 809/2021)</t>
  </si>
  <si>
    <t>SMART SERVIÇOS LTDA</t>
  </si>
  <si>
    <t>003/2021</t>
  </si>
  <si>
    <t>136/2021</t>
  </si>
  <si>
    <t>004/2021</t>
  </si>
  <si>
    <t>PE 011/2021</t>
  </si>
  <si>
    <t>060/2021</t>
  </si>
  <si>
    <t>Prestação de serviço continuado de manutenção preventiva e corretiva dos imóveis do Coren-BA,  incluindo o fornecimento dos materiais necessários à prestação dos serviços.</t>
  </si>
  <si>
    <t>Vigência iniciada a partir da emissão da primeira ordem de serviço.</t>
  </si>
  <si>
    <t>EFICAZ GESTÃO EM SAÚDE LTDA</t>
  </si>
  <si>
    <t>Serviço continuado de saúde e segurança, psicologia e promoção da saúde e qualidade de vida</t>
  </si>
  <si>
    <t>Karla Amaral e Geovane Soares                            (Portaria nº 829/2021)</t>
  </si>
  <si>
    <t xml:space="preserve">Karla Amaral e              Railane Alves                 (Portaria nº 1.104/2021)  </t>
  </si>
  <si>
    <t>Em: 18/10/2021 Edição: 196</t>
  </si>
  <si>
    <t>Prestação de serviços continuados de motorista para atender as necessidades do CorenBA</t>
  </si>
  <si>
    <t>PA ARQUIVOS LTDA</t>
  </si>
  <si>
    <t>117/2021</t>
  </si>
  <si>
    <t xml:space="preserve">2º Aditivo </t>
  </si>
  <si>
    <t xml:space="preserve">Gabriel Carvalho  e                     Ilani Santos                  (Portaria nº 1.108/2021)  </t>
  </si>
  <si>
    <t xml:space="preserve">Cândido Lucas e              Udson  Júnior                               (Portaria nº 1.194/2021)  </t>
  </si>
  <si>
    <t xml:space="preserve">Janderson Santos e Geovane Soares            (Portaria nº 839/2021)  </t>
  </si>
  <si>
    <t xml:space="preserve">Janderson Santos e Geovane Soares         (Portaria nº 836/2021)  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</si>
  <si>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</si>
  <si>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</si>
  <si>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</si>
  <si>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</si>
  <si>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</si>
  <si>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</si>
  <si>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>02/2018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</si>
  <si>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</si>
  <si>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</si>
  <si>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</si>
  <si>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Em: 12/01/2022                        Edição: 08</t>
  </si>
  <si>
    <r>
      <rPr>
        <b/>
        <sz val="11"/>
        <color rgb="FFFF0000"/>
        <rFont val="Calibri"/>
        <family val="2"/>
        <scheme val="minor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  <scheme val="minor"/>
      </rPr>
      <t xml:space="preserve">                     </t>
    </r>
    <r>
      <rPr>
        <b/>
        <sz val="11"/>
        <color rgb="FFFF0000"/>
        <rFont val="Calibri"/>
        <family val="2"/>
        <scheme val="minor"/>
      </rPr>
      <t>OBS: Fls. 197/199 do                           PA nº 112/2020                                       E-mail com as informações enviadas para o Gestor do DETI e Fiscal do Contrato em 09.09.2021</t>
    </r>
  </si>
  <si>
    <t>Em 14.01.2021 foi enviada para NUGEP a cópia da Nota de Análise nº 02/2020 da Controladoria, que sinaliza a necessidade de nova contratação.</t>
  </si>
  <si>
    <t>4º Aditivo (3 de prazo e 1 de valor)</t>
  </si>
  <si>
    <t>Serviço de Mapeamento de Competências Tecnicas e Comportamentais e Revisão PCCS</t>
  </si>
  <si>
    <t>Aberto PA nº25/2022 para nova contratação</t>
  </si>
  <si>
    <t>5º Aditivo</t>
  </si>
  <si>
    <t>001/2022</t>
  </si>
  <si>
    <t>221/2022</t>
  </si>
  <si>
    <t>Seguro veicular para os 02 (dois) veículos novos marca/modelo Nissan Frontier</t>
  </si>
  <si>
    <t>Marcos Félix e             Davi Amorim                           (Portaria nº 807/2021)</t>
  </si>
  <si>
    <t>078/2020</t>
  </si>
  <si>
    <t>Até o dia 10 do mês subsequente a locação</t>
  </si>
  <si>
    <t>Adesão a Ata de RP 01/2021 Cofen                   (PE 23/2020)</t>
  </si>
  <si>
    <t>Gerenciamento de frota e gestão de pagamentos por meio de cartão magnético</t>
  </si>
  <si>
    <t>Nova Contratação realizada                                   PA nº 221/2021                              Contrato nº 01/2022</t>
  </si>
  <si>
    <t>Enviado e-mail para o Fiscal do Contrato e o Demandante da Contratação em 04.05.2022, informando a necessidade de avaliar se solicitará aditivo, deflagará nova licitação ou haverá o encerramento do contrato.</t>
  </si>
  <si>
    <t>Valor atual do contrato R$ 105.640,92, sendo R$ 72.000,00 de aluguel e R$ 33.640,92 de taxa condominial</t>
  </si>
  <si>
    <t xml:space="preserve"> Nova Licitação                                      PA nº 059/2022                                      PE nº 05/2022                              IRP nº 05/2022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</si>
  <si>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</si>
  <si>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</si>
  <si>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</si>
  <si>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Minuta da Portaria de nova designação de fiscais do contrato enviado para Secretaria e Gabinete desde maio de 2022.</t>
  </si>
  <si>
    <t>Secretaria Geral</t>
  </si>
  <si>
    <t>Aquisição de crédito</t>
  </si>
  <si>
    <t>008/2022</t>
  </si>
  <si>
    <t>Novo processo de contratação tramitando.                                             Novo PA n° 046/2022 aberto pelo DEADM em 28/03/2022.</t>
  </si>
  <si>
    <t xml:space="preserve">Tramitando procedimento de rescisão contratual (PA nº 034/2022) - Aguardar conclusão                                             </t>
  </si>
  <si>
    <t>INCORP</t>
  </si>
  <si>
    <t>ENGELTECH</t>
  </si>
  <si>
    <t>EXPERTS INFORMÁTICA</t>
  </si>
  <si>
    <t xml:space="preserve">BORTONCELLO ADMINISTRAÇÃO E LOCAÇÃO DE IMÓVEIS </t>
  </si>
  <si>
    <t>CONSTRUTORA MODULAR LTDA</t>
  </si>
  <si>
    <t>JOSÉ MARCOS LEMOS FOCHI</t>
  </si>
  <si>
    <t>IMPLANTA</t>
  </si>
  <si>
    <t>BACONE</t>
  </si>
  <si>
    <t>HERMELINO LOPES DE OLIVEIRA</t>
  </si>
  <si>
    <t>FLÁVIO ROBERTO PEREIRA JATOBÁ II</t>
  </si>
  <si>
    <t>COELBA</t>
  </si>
  <si>
    <t xml:space="preserve">ALVINO NOGUEIRA </t>
  </si>
  <si>
    <t>CDLJ PUBLICIDADE (YAYÁ)</t>
  </si>
  <si>
    <t>LEME CONSULTORIA EM GESTÃO DE RH</t>
  </si>
  <si>
    <t xml:space="preserve">VIPSEL </t>
  </si>
  <si>
    <t>SHEYLLA DE ANDRADE RIBEIRO DE SOUZA (RP SECURITY)</t>
  </si>
  <si>
    <t>WR TECNOLOGIA</t>
  </si>
  <si>
    <t>DATA PRINT INFORMÁTICA (LFN INFORMÁTICA)</t>
  </si>
  <si>
    <t>MAPFRE
 SEGUROS GERAIS S.A.</t>
  </si>
  <si>
    <t>PRISMA SERVIÇO 
EIRELI</t>
  </si>
  <si>
    <t>DIGA TECNOLOGIA EM
 ATENDIMENTO LTDA (INFOTV COMUNICAÇÕES  LTDA)</t>
  </si>
  <si>
    <t>VALOR DO CONTRATO
PRIMITIVO</t>
  </si>
  <si>
    <t>ok</t>
  </si>
  <si>
    <t>010/2022</t>
  </si>
  <si>
    <t>081/2022</t>
  </si>
  <si>
    <t>DISP 007/2022</t>
  </si>
  <si>
    <t>DIOCESE NOSSA SENHORA DE FÁTIMA</t>
  </si>
  <si>
    <t>Locação de imóvel - Subseção de Teixeira de Freitas</t>
  </si>
  <si>
    <t>Locação de imóvel - Subseção de Paulo Afonso</t>
  </si>
  <si>
    <t>PENDENTE</t>
  </si>
  <si>
    <t>INFORMAÇÕES ADICIONAIS -I</t>
  </si>
  <si>
    <t>INFORMAÇÕES ADICIONAIS - II</t>
  </si>
  <si>
    <t>DATA INÍCIO CONTRATO PRIMITIVO</t>
  </si>
  <si>
    <t>MAXI FROTA</t>
  </si>
  <si>
    <t>1º aditivo (valor)</t>
  </si>
  <si>
    <t>POSITIVA EMPREENDIMENTOS E SERVIÇOS EIRELI</t>
  </si>
  <si>
    <t>178/2021</t>
  </si>
  <si>
    <t>INEX 007/2021</t>
  </si>
  <si>
    <t>IMPRENSA NACIONAL (D.O.U.)</t>
  </si>
  <si>
    <t>Seguro veicular para os 05 (cinco) veículos novos marca/modelo Renault Duster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</si>
  <si>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</si>
  <si>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>Serviço de guarda, organização e gerenciamento de documentos</t>
  </si>
  <si>
    <t>Suporte Técnico remoto (Sistema de Gestão de Atendimento)</t>
  </si>
  <si>
    <t xml:space="preserve">Serviço de Leiloeiro Oficial regularmente matriculado na Junta Comercial do Estado da Bahia, para a realização de leilões de alienações de bens de propriedade do COREN-BA </t>
  </si>
  <si>
    <t>Serviço de manutenção preventiva mensal, preditiva e corretiva, sem fornecimento de peças, de elevador e plataforma elevatória</t>
  </si>
  <si>
    <t>009/2022</t>
  </si>
  <si>
    <t>080/2022</t>
  </si>
  <si>
    <t>SÊNIOR SISTEMAS S/A</t>
  </si>
  <si>
    <t>Contratação emergencial de serviço de suporte técnico e atualização de versões de sistema de Administração de Pessoal</t>
  </si>
  <si>
    <t>Em: 01/09/2021 Edição: 166</t>
  </si>
  <si>
    <t>Em: 04/07/2022 Edição: 124</t>
  </si>
  <si>
    <t>Em: 04/09/2019 Edição: 171</t>
  </si>
  <si>
    <t xml:space="preserve">Em: 06/04/2022 Edição: 66           </t>
  </si>
  <si>
    <t>Em: 06/04/2022 Edição: 66</t>
  </si>
  <si>
    <t>Em: 06/06/2022 Edição: 106</t>
  </si>
  <si>
    <t>Em: 16/10/2017 Edição: 198</t>
  </si>
  <si>
    <t>Em: 22/03/2022 Edição: 55</t>
  </si>
  <si>
    <t>Em: 25/11/2019 Edição: 227</t>
  </si>
  <si>
    <t>Em: 21/01/2022 Edição: 15</t>
  </si>
  <si>
    <t>Em: 29/11/2021 Edição: 223</t>
  </si>
  <si>
    <t>Em: 20/08/2020 Edição: 160
RETIFICAÇÃO: 28/07/2021 Edição: 141</t>
  </si>
  <si>
    <t>Suporte Técnico de Sistema de Comunicação de Conteúdo</t>
  </si>
  <si>
    <t>DISP 007/2021</t>
  </si>
  <si>
    <t>DISP 006/2018</t>
  </si>
  <si>
    <t>DISP 003/2021</t>
  </si>
  <si>
    <t>DISP 015/2020</t>
  </si>
  <si>
    <t xml:space="preserve"> PE 036/2019      ARP 001/2020 </t>
  </si>
  <si>
    <t>PE 019/2021</t>
  </si>
  <si>
    <t>PE 020/2021</t>
  </si>
  <si>
    <t>PE 012/2021</t>
  </si>
  <si>
    <t>PE 016/2020                     ARP 010/2020</t>
  </si>
  <si>
    <t>INEX 018/2017</t>
  </si>
  <si>
    <t>001/2021</t>
  </si>
  <si>
    <t>005/2021</t>
  </si>
  <si>
    <t>006/2021</t>
  </si>
  <si>
    <t>007/2021</t>
  </si>
  <si>
    <t>Em: 05/08/2022 Edição: 148</t>
  </si>
  <si>
    <t>FAMILYTOUR AGÊNCIA DE TURISMO</t>
  </si>
  <si>
    <t>011/2022</t>
  </si>
  <si>
    <t>087/2022</t>
  </si>
  <si>
    <t>DISP 006/2022</t>
  </si>
  <si>
    <t>Passagens terrestres</t>
  </si>
  <si>
    <t>046/2021</t>
  </si>
  <si>
    <t>085/2020</t>
  </si>
  <si>
    <t>045/2021</t>
  </si>
  <si>
    <t>Em: 14/06/2022 Edição: 112</t>
  </si>
  <si>
    <t>DISP 005/2022</t>
  </si>
  <si>
    <t>Amanda Nery e Cleide Soares
(Portaria nº 450/2022)</t>
  </si>
  <si>
    <t>Em: 11/08/2022 Edição: 152</t>
  </si>
  <si>
    <t>012/2022</t>
  </si>
  <si>
    <t>093/2022</t>
  </si>
  <si>
    <t>DISP 010/2022</t>
  </si>
  <si>
    <t>Gerenciamento de frota e gestão de pagamentos por meio de cartão magnético (EMERGENCIAL)</t>
  </si>
  <si>
    <t>Cristine Oliveira e                       Lilian Bastos                                    (Portaria nº 833/2021)</t>
  </si>
  <si>
    <t xml:space="preserve">Marina Bacelar e Elivani Polito (Portaria nº 574/2022)  </t>
  </si>
  <si>
    <t>013/2022</t>
  </si>
  <si>
    <t>059/2022</t>
  </si>
  <si>
    <t>PE 008/2022</t>
  </si>
  <si>
    <t>Ferramenta colaborativa (e-mail)</t>
  </si>
  <si>
    <t>Em: 02/09/2022 Edição: 168</t>
  </si>
  <si>
    <t>016/2012</t>
  </si>
  <si>
    <t>116/2022</t>
  </si>
  <si>
    <t>DISP 013/2022</t>
  </si>
  <si>
    <t>LAURA LIMA DA SILVA</t>
  </si>
  <si>
    <t>Em: 16/09/2022 Edição: 177</t>
  </si>
  <si>
    <t>Locação de imóvel - Subseção de Guanambi</t>
  </si>
  <si>
    <t>Em: 30/08/2022 Edição: 165</t>
  </si>
  <si>
    <t>014/2022</t>
  </si>
  <si>
    <t>082/2022</t>
  </si>
  <si>
    <t>DISP 011/2022</t>
  </si>
  <si>
    <t>AMAURI OLIVEIRA DA SILVA</t>
  </si>
  <si>
    <t>015/2022</t>
  </si>
  <si>
    <t>DISP 012/2022</t>
  </si>
  <si>
    <t>Locação de imóvel - Subseção de Irecê</t>
  </si>
  <si>
    <t>5º Aditivo (4 de prazo e 1 de valor)</t>
  </si>
  <si>
    <t>CENTRO DE INTEGRAÇÃO EMPRESA ESCOLA (CIEE)</t>
  </si>
  <si>
    <t>Elivani Polito e Alexandra Santana                              (Portaria nº 881/2022)</t>
  </si>
  <si>
    <t>Elivani Polito e Alexandra Santana                              (Portaria nº 883/2022)</t>
  </si>
  <si>
    <t>Elivani Polito e Alexandra Santana                              (Portaria nº 882/2022)</t>
  </si>
  <si>
    <t>Marina Bacelar e Daiane Evangelista                              (Portaria nº 885/2022)</t>
  </si>
  <si>
    <t>017/2022</t>
  </si>
  <si>
    <t>064/2022</t>
  </si>
  <si>
    <t>INEX 009/2022</t>
  </si>
  <si>
    <t>Em: 14/10/2022 Edição: 196</t>
  </si>
  <si>
    <t>7º Aditivo (1º aditivo foi de valor)</t>
  </si>
  <si>
    <t>018/2022</t>
  </si>
  <si>
    <t>178/2022</t>
  </si>
  <si>
    <t>DISP 014/2022</t>
  </si>
  <si>
    <t>NEOTECH PROVEDOR DE INTERNET LTDA</t>
  </si>
  <si>
    <t>Serviço de Internet - Subseção de Paulo Afonso</t>
  </si>
  <si>
    <t xml:space="preserve">3º Aditivo </t>
  </si>
  <si>
    <t>019/2022</t>
  </si>
  <si>
    <t>134/2022</t>
  </si>
  <si>
    <t>PE 013/2022</t>
  </si>
  <si>
    <t xml:space="preserve">OPT JUNTOS TECNOLOGIA E COMUNICAÇÃO </t>
  </si>
  <si>
    <t>Cessão de direito de uso de sistema para autorização de atendimento via whatsapp e webchat.</t>
  </si>
  <si>
    <t>Em: 10/11/2022  Edição: 213</t>
  </si>
  <si>
    <t>020/2022</t>
  </si>
  <si>
    <t>167/2022</t>
  </si>
  <si>
    <t>INEX 013/2022</t>
  </si>
  <si>
    <t>NP TECNOLOGIA E GESTÃO DE DADOS LTDA</t>
  </si>
  <si>
    <t xml:space="preserve">Ferramenta de pesquisa e comparação de preços praticados pela Administração Púbica </t>
  </si>
  <si>
    <t>Pagamento Único</t>
  </si>
  <si>
    <t xml:space="preserve"> Contrato</t>
  </si>
  <si>
    <t>10º Aditivo (sendo 09 de prazo e 1 de valor)</t>
  </si>
  <si>
    <t>Em: 26/12/2022 Edição: 242</t>
  </si>
  <si>
    <t>5º Aditivo (4 de prazo e 1 de alteração da razão social)</t>
  </si>
  <si>
    <t>Prestação de serviços contínuos de Controle Ambiental de Pragas, e higienização dos reservatórios de água potável, incluindo o fornecimento de todos os equipamentos, máquinas e insumos
necessários à adequada prestação dos serviços</t>
  </si>
  <si>
    <t>Em: 16/11/2022 Edição: 215</t>
  </si>
  <si>
    <t>VALOR ATUAL DO CONTRATO - ADITIVO DE VALOR OU APOSTILAMENTO OU REAJUSTE (Acréscimo)</t>
  </si>
  <si>
    <t>180 dias</t>
  </si>
  <si>
    <t>Contrato Emergencial</t>
  </si>
  <si>
    <t>Contrato que atingiu o  limite de 48 ou 60 meses de vigêncai da contratação</t>
  </si>
  <si>
    <t>Pendências</t>
  </si>
  <si>
    <t>Wilmar Marques e Vlamir Landim                               (Portaria nº 1258/2022)</t>
  </si>
  <si>
    <t xml:space="preserve">    Marcos Félix e                      Davi Amorim                   (Portaria nº 806/2021)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</si>
  <si>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</si>
  <si>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 xml:space="preserve">Wilmar Marques e Fabrício Vitória                      (Portaria nº 1257/2022)  </t>
  </si>
  <si>
    <t xml:space="preserve">Amanda Nery </t>
  </si>
  <si>
    <t>Em: 16/01/2023 Edição: 11</t>
  </si>
  <si>
    <t>Em: 16/01/2023  Edição: 11</t>
  </si>
  <si>
    <t xml:space="preserve">Em: 16/01/2023 Edição: 11                  </t>
  </si>
  <si>
    <t>Em: 17/01/2023 Edição: 12</t>
  </si>
  <si>
    <t>Elivani e Alexandra Nascimento                     (Portaria nº 880/2022)</t>
  </si>
  <si>
    <t xml:space="preserve">Mariza Oliveira e            Alberto Santos     (Portaria nº 1.110/2021)  </t>
  </si>
  <si>
    <t xml:space="preserve">Amanda Nery e                     Cleide Soares 
(Portaria nº 449/2022)  </t>
  </si>
  <si>
    <t xml:space="preserve">Udson Martins e                  Mario Robson Santos      (Portaria nº 215/2022)  </t>
  </si>
  <si>
    <t xml:space="preserve">Wilmar Marques e Matheus Neves                (Portaria nº 841/2021)  </t>
  </si>
  <si>
    <t xml:space="preserve">Execução do contrato sob a resposabilidade da Secretaria da Diretoria         Novo Processo de Contratação - PA nº </t>
  </si>
  <si>
    <t>Em: 10/08/2022 Edição: 151             Aditivo de valor                                Em: 29/11/2022 Edição: 224</t>
  </si>
  <si>
    <t xml:space="preserve">Adriano Mendonçaa e Fabrício Vitória           (Portaria nº 115/2023)  </t>
  </si>
  <si>
    <t xml:space="preserve">Saymon Oliveira,                   Lilian Bastos e                Rosenilda de Jesus                                 (Portaria nº 116/2023)  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</si>
  <si>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</si>
  <si>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 xml:space="preserve">Rosenilda de Jesus e                 Amada Barreto                      (Portaria nº 117/2023)  </t>
  </si>
  <si>
    <t>Em: 26/12/2022    Edição: 242</t>
  </si>
  <si>
    <t>Em: 02/02/2023 Edição: 24</t>
  </si>
  <si>
    <t>Indicativo de nova locação de imóvel para Subseção - Gerente e Coodenadora do Vetor cientes através de e-mail enviado em 27/01/2023.</t>
  </si>
  <si>
    <t>Em: 10/02/2023 Edição: 30</t>
  </si>
  <si>
    <t>2º Aditivo (1 de valor e 1 de prazo)</t>
  </si>
  <si>
    <t>083/2022 (Apenso PA 191/2021)</t>
  </si>
  <si>
    <t>Em: 24/02/2023 Edição: 38</t>
  </si>
  <si>
    <t xml:space="preserve">Kátia de Andrade e Adriano Mendonça        (Portaria nº 183/2023)  </t>
  </si>
  <si>
    <t>Em: 26/02/2023 Edição: 26</t>
  </si>
  <si>
    <t>Joara Ferreira e                Jussara Lima                            (Portaria nº 249/2023)</t>
  </si>
  <si>
    <t>André dos Santos e Matheus da Silva                (Portaria nº 248/2023)</t>
  </si>
  <si>
    <t xml:space="preserve">Mauro Figueiredo e               Ibsen de Sena                          (Portaria nº 259/2023) </t>
  </si>
  <si>
    <t xml:space="preserve">Saymon Oliveira,               Gabriel Friederick e                        Alexandra Nascimento                   (Portaria nº 207/2023)  </t>
  </si>
  <si>
    <t xml:space="preserve">Saymon Oliveira,               Gabriel Friederick e                        Elivani Polito                           (Portaria nº 208/2023)  </t>
  </si>
  <si>
    <t>André dos Santos e Matheus da Silva                (Portaria nº 250/2023)</t>
  </si>
  <si>
    <t>André dos Santos e Matheus da Silva                (Portaria nº 252/2023)</t>
  </si>
  <si>
    <t>André dos Santos e Matheus da Silva                (Portaria nº 251/2023)</t>
  </si>
  <si>
    <t xml:space="preserve">Ibsen de Sena  e               Mauro Figueiredo                                        (Portaria nº 258/2023) </t>
  </si>
  <si>
    <t xml:space="preserve">Saymon Oliveira e Matheus da Silva      (Portaria nº 253/2023)  </t>
  </si>
  <si>
    <t>Davi Amorim e                  Marcos Félix                                             (Portaria nº 257/2023)</t>
  </si>
  <si>
    <t>Marcos Félix e                Davi Amorim                            (Portaria nº 209/2023)</t>
  </si>
  <si>
    <t xml:space="preserve">Lucas Coleta e              Adriano Mendonça                   (Portaria nº 254/2023)  </t>
  </si>
  <si>
    <t xml:space="preserve">Lucas Coleta e              Adriano Mendonça                   (Portaria nº 246/2023)  </t>
  </si>
  <si>
    <t xml:space="preserve">Lucas Coleta e              Adriano Mendonça                   (Portaria nº 255/2023)  </t>
  </si>
  <si>
    <t xml:space="preserve">Lucas Coleta e              Adriano Mendonça                   (Portaria nº 245/2023)  </t>
  </si>
  <si>
    <t>032/2018 (Apenso PAs 28/2018 e 17/2022)</t>
  </si>
  <si>
    <r>
      <t xml:space="preserve">DETI   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</si>
  <si>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DETI     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</si>
  <si>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NUCOM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</si>
  <si>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</si>
  <si>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</si>
  <si>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DEADM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</si>
  <si>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t xml:space="preserve">DETI                     </t>
  </si>
  <si>
    <r>
      <t xml:space="preserve">DEADM             </t>
    </r>
    <r>
      <rPr>
        <b/>
        <sz val="11"/>
        <color theme="1"/>
        <rFont val="Calibri"/>
        <family val="2"/>
        <scheme val="minor"/>
      </rPr>
      <t>(Vigência limitada a 48 meses - inc. IV do art. 57 da Lei nº 8.666/93)</t>
    </r>
  </si>
  <si>
    <r>
      <t xml:space="preserve">DEIRC                  </t>
    </r>
    <r>
      <rPr>
        <b/>
        <sz val="11"/>
        <color theme="1"/>
        <rFont val="Calibri"/>
        <family val="2"/>
        <scheme val="minor"/>
      </rPr>
      <t xml:space="preserve"> (Vigência limitada a 48 meses - inc. IV do art. 57 da Lei nº 8.666/93)</t>
    </r>
  </si>
  <si>
    <t>Natália Cruz e Cléa Mascarenhas      (Portaria nº 015/2022)</t>
  </si>
  <si>
    <t xml:space="preserve">Wilmar Marques e Matheus Neves     (Portaria nº 840/2021)  </t>
  </si>
  <si>
    <t>PENDENTE (feita)</t>
  </si>
  <si>
    <t xml:space="preserve">Wilmar Marques e Saymon Oliveira                (Portaria nº 247/2023)  </t>
  </si>
  <si>
    <t xml:space="preserve">Saymon Oliveira,               Gabriel Friederick e                        Wilmar Marques                        (Portaria nº 256/2023)  </t>
  </si>
  <si>
    <t>004/2023</t>
  </si>
  <si>
    <t>PA 040/2023</t>
  </si>
  <si>
    <t>DISP 003/2023</t>
  </si>
  <si>
    <t>SX TECNOLOGIA E SERVIÇOS CORPORATIVOS EIRELI</t>
  </si>
  <si>
    <t>Agenciamento e fornecimento de passsagens aéreas</t>
  </si>
  <si>
    <t>GAP</t>
  </si>
  <si>
    <t>Em: 27/03/2023 Edição: 059</t>
  </si>
  <si>
    <t>Considerando o teor do Ofício Interno nº 44/2021 da PROGER, em 22.03.2022 Gerente do DEADM/NUGEP e a Fiscal do Contrato foram notificados para informar as medidas adotadas para viabilizar nova contratação.</t>
  </si>
  <si>
    <t>NOVA CONTRATAÇÃO (CONTRATO VENCE EM 15/12/2023) E JÁ FOI PRORROGADO DE FORMA EXCEPCIONAL</t>
  </si>
  <si>
    <t xml:space="preserve">Notificar o DEFIN sobre a necessidade de nova contratação                     </t>
  </si>
  <si>
    <t>001/2023</t>
  </si>
  <si>
    <t>023/2023</t>
  </si>
  <si>
    <t>DISP 002/2023</t>
  </si>
  <si>
    <t>GONÇALO SILVA SANTANA - ME</t>
  </si>
  <si>
    <t>Passagem Terrestre</t>
  </si>
  <si>
    <t>002/2023</t>
  </si>
  <si>
    <t>180/2022</t>
  </si>
  <si>
    <t>DISP 18/2022</t>
  </si>
  <si>
    <t>MICKS TELECOM LTDA</t>
  </si>
  <si>
    <t>Internet por fibra ótica para Guanambi</t>
  </si>
  <si>
    <t>VETOR</t>
  </si>
  <si>
    <t xml:space="preserve">Em: 29/03/2023 Edição: 61             </t>
  </si>
  <si>
    <t>IN VERBIS</t>
  </si>
  <si>
    <t xml:space="preserve">Wilmar Marques e Saymon Oliveira           (Portaria nº 375/2023)  </t>
  </si>
  <si>
    <t>Fiscais do Contrato notificados em 06/04/23 sobre a situação do contrato e necessidade de análise sobre prorrogação ou outra medida. PA na posse de Wilmar em 06/04/2023 para análise.</t>
  </si>
  <si>
    <t>DEADM decidiu pelo distrado. Enviada minuta em 06/04/2023 para a Contratada assinar.</t>
  </si>
  <si>
    <t>Locação de imóvel - Subseção de Jequié</t>
  </si>
  <si>
    <t>OBJETO                                                          (Resumo)</t>
  </si>
  <si>
    <t>MARIA CONCEIÇÃO DOS SANTOS SILVA</t>
  </si>
  <si>
    <t>005/2023</t>
  </si>
  <si>
    <t>DISP 007/2023</t>
  </si>
  <si>
    <t>Até 10 dias úteis após apresentação da Nota Fiscal ou Fatura</t>
  </si>
  <si>
    <t>056/2023  (APENSO PA 151/2022)</t>
  </si>
  <si>
    <t>Katia Andrade e                Adriano Mendonça                (Portaria nº 189/2023)</t>
  </si>
  <si>
    <t>Sudoeste Telecom</t>
  </si>
  <si>
    <t>Serviço de internet para Subseção de Jequiá</t>
  </si>
  <si>
    <t>067/2023</t>
  </si>
  <si>
    <t>DISP 010/2023</t>
  </si>
  <si>
    <t>007/2023</t>
  </si>
  <si>
    <t>Em: 02/05/2023 Edição: 082</t>
  </si>
  <si>
    <t>Em: 06/04/2023 Edição: 67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</si>
  <si>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</si>
  <si>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Novo processo de licitação instaurado em 10/01/2023 - PA nº 12/2023. Na CPL consta que a nova contratação será através da DISP 04/2023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</si>
  <si>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</si>
  <si>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6º Aditivo (2 aditivo de valor/supressão e 4 de prazo)</t>
  </si>
  <si>
    <t>Antivírus Corporativo</t>
  </si>
  <si>
    <t>003/2023</t>
  </si>
  <si>
    <t>PA 009/2023</t>
  </si>
  <si>
    <t>DISP 005/2023       (EMERGENCIAL)</t>
  </si>
  <si>
    <t>Contratação emergencial de serviço de suporte técnico e atualização de versões de sistema de Administração de Pessoal (RUBI), modulo integrador SST e Documentos eletrônicos e-Social, incluindo atualização legal do
fabricante Sênior Sistema S/A</t>
  </si>
  <si>
    <t xml:space="preserve">Em: 20/04/2023 Edição: 76     RETIFICAÇÃO             Em: 27/04/2023                   Edição: 80            </t>
  </si>
  <si>
    <t>CNPJ / CPF</t>
  </si>
  <si>
    <t>PESSOA PARA CONTATO</t>
  </si>
  <si>
    <t>E-MAIL</t>
  </si>
  <si>
    <t>TELEFONE(S)</t>
  </si>
  <si>
    <t xml:space="preserve">INFORMAÇÕES ADICIONAIS </t>
  </si>
  <si>
    <t>INFORMAÇÕES</t>
  </si>
  <si>
    <t>UNIDADE REQUISITANTE DA CONTRATAÇÃO</t>
  </si>
  <si>
    <t>GESTOR E /OU FISCAIS DO CONTRATO (FORMALIZAÇÃO)</t>
  </si>
  <si>
    <t>18.876.112/0001-76</t>
  </si>
  <si>
    <t>(19) 3242-4505</t>
  </si>
  <si>
    <t>Nathália Almeida (Contratos)             Pamela Oliveira (Financeiro)</t>
  </si>
  <si>
    <t>contratos@gibborbrasil.com.br contaspagar@gibborbrasil.com.br</t>
  </si>
  <si>
    <t>80.680.093/0001-81</t>
  </si>
  <si>
    <t>amsterdan.fialho@senior.com.br</t>
  </si>
  <si>
    <t>(81) 98121-4303</t>
  </si>
  <si>
    <t>Amsterdan Fialho                     (Executivo Nortesde)</t>
  </si>
  <si>
    <t>63.229.553/0001-30</t>
  </si>
  <si>
    <t>Grace Zelles (Licitações e Processos)</t>
  </si>
  <si>
    <t>grace@webfoco.net</t>
  </si>
  <si>
    <t>(71) 3023-3664    (71) 9 9616-3664</t>
  </si>
  <si>
    <t>133.431.905-78</t>
  </si>
  <si>
    <t>farmacia2dejulho@yahoo.com.br</t>
  </si>
  <si>
    <t>Sr. Alvino ou Rogério</t>
  </si>
  <si>
    <t>(77) 3611-5544       (77) 3611-4558</t>
  </si>
  <si>
    <t>COMERCIAL COLU LTDA</t>
  </si>
  <si>
    <t xml:space="preserve"> COMERCIAL COLU LTDA</t>
  </si>
  <si>
    <t>04.845.627/0001-02</t>
  </si>
  <si>
    <t>(77) 3451-7572</t>
  </si>
  <si>
    <t>Frederico Colobo                  Antônio Colobo</t>
  </si>
  <si>
    <t>fredcolobo@outlook.com</t>
  </si>
  <si>
    <t>34.409.656/0001-84</t>
  </si>
  <si>
    <t>Rafael Pimentel           Jamile Coêlho</t>
  </si>
  <si>
    <t>rafael@paarquivos.com.br pa@paarquivos.com.br</t>
  </si>
  <si>
    <t>(71) 3311-4050                      (71) 9 99106-9938</t>
  </si>
  <si>
    <t xml:space="preserve">Em: 10/04/2023 Edição: 68             </t>
  </si>
  <si>
    <t>Em: 10/04/2023 Edição: 68</t>
  </si>
  <si>
    <t>129.860.205-00</t>
  </si>
  <si>
    <t>ferreirababykids@gmail.com</t>
  </si>
  <si>
    <t>Maria Conceição                Evelyn</t>
  </si>
  <si>
    <t>73 3046-4377</t>
  </si>
  <si>
    <t>006/2023</t>
  </si>
  <si>
    <t>057/2023  (Apenso PA 150/2022</t>
  </si>
  <si>
    <t>DISP 008/2023</t>
  </si>
  <si>
    <t>POSTO DE COMBUSTÍVEIS CIDADE DE ALAGOINHAS</t>
  </si>
  <si>
    <t>Locação de imóvel - Subseção de Alagoinhas</t>
  </si>
  <si>
    <t>13.828.124/0001-01</t>
  </si>
  <si>
    <t>Em: 09/05/2024 Edição: 87</t>
  </si>
  <si>
    <t>WM SOLUÇÕES INTEGRADAS LTDA</t>
  </si>
  <si>
    <t>Prestação de serviços de extração de recortes diários para atender as necessidades da Procuradoria Geral do Coren-BA</t>
  </si>
  <si>
    <t>008/2023</t>
  </si>
  <si>
    <t>012/2023</t>
  </si>
  <si>
    <t>DISP 006/2023</t>
  </si>
  <si>
    <t>47.595.754/0001-03</t>
  </si>
  <si>
    <t>wmsolucoesintegradas@outlook.com</t>
  </si>
  <si>
    <t>Will Makson</t>
  </si>
  <si>
    <t>(11) 94505-9897</t>
  </si>
  <si>
    <t>Em: 15/05/2023 Edição: 91</t>
  </si>
  <si>
    <t>8º Aditivo</t>
  </si>
  <si>
    <t>Nova contratação Licitação concluída (PA nº 072/2023 - PE 02/2023) - Novo contrato já assinado.</t>
  </si>
  <si>
    <t>Em: 09/05/2023 Edição: 87</t>
  </si>
  <si>
    <t>022/2022</t>
  </si>
  <si>
    <t>179/2022</t>
  </si>
  <si>
    <t>DISP 015/2022</t>
  </si>
  <si>
    <t xml:space="preserve">Em: 16/02/2023 Edição: 34    RETIFICAÇÃO                  Em: 03/03/2023 Edição: 43         </t>
  </si>
  <si>
    <t>R$ 196.342,68               (3º Apostilamento)</t>
  </si>
  <si>
    <t>7º Aditivo (sendo 1 de valor e 5 de prazo)</t>
  </si>
  <si>
    <t>4º Aditivo (3 aditivos de prazo e 1 alteração qualitativa)</t>
  </si>
  <si>
    <t>Em: 30/05/2023 Edição: 102</t>
  </si>
  <si>
    <t>4º Aditivo (1 alteração na razão social e 3 de prazo)</t>
  </si>
  <si>
    <t xml:space="preserve">Em: 30/05/2023 Edição: 102           </t>
  </si>
  <si>
    <t>Elivani Polito e Alexandra Nascimento                     (Portaria nº 880/2022)</t>
  </si>
  <si>
    <t>Contratação de empresa especializada em serviço de
telecomunicações de acesso à internet banda larga, para implementação, operação e
manutenção de um link de acesso à internet, por meio de fibra ótica para a reabertura da
Subseção do Coren-BA em Irecê-BA.</t>
  </si>
  <si>
    <t xml:space="preserve">Kátia de Andrade e Adriano Mendonça          (Portaria nº 182/2023)  </t>
  </si>
  <si>
    <t>Saymon Oliveira</t>
  </si>
  <si>
    <t>Kátia de Andrade              Adriano Mendonça                   (Portaria nº 185/2023</t>
  </si>
  <si>
    <t xml:space="preserve">André dos Santos e Saymon Oliveira                                        (Portaria nº 190/2023)  </t>
  </si>
  <si>
    <t xml:space="preserve">Lucas Coletas e                  Adriano Mendonça           (Portaria nº 374/2023)  </t>
  </si>
  <si>
    <t>MAXIFROTA</t>
  </si>
  <si>
    <t>GIBBOR PUBLICIDADE E PUBLICAÇÕES DE EDITAIS EIRELI EPP</t>
  </si>
  <si>
    <t>Prestação de serviço de publicação
oficial em jornal de grande circulação para atender as necessidades do Coren-Ba, que serão prestados nas condições estabelecidas no Termo de Referência, anexo do Edital.</t>
  </si>
  <si>
    <t>009/2023</t>
  </si>
  <si>
    <t>3° Aditivo</t>
  </si>
  <si>
    <t>Em: 06/06/2023 Edição: 107</t>
  </si>
  <si>
    <t>Agenciamento e fornecimento de passagens aéreas</t>
  </si>
  <si>
    <t>Serviço de internet para Subseção de Jequié</t>
  </si>
  <si>
    <t>SHEYLLA DE ANDRADE RIBEIRO SOUZA</t>
  </si>
  <si>
    <t>010/2023</t>
  </si>
  <si>
    <t>037/2023</t>
  </si>
  <si>
    <t>Contratação de empresa especializada em
fornecimento de antivírus corporativo para atender as necessidades do Coren-BA</t>
  </si>
  <si>
    <t>PE 008/2023</t>
  </si>
  <si>
    <t>Em: 19/06/2023 Edição: 114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</si>
  <si>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</si>
  <si>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>DATA PRINT INFORMÁTICA                 (LFN INFORMÁTICA)</t>
  </si>
  <si>
    <t>4º Aditivo (sendo 03 de prazo e 1 de valor)</t>
  </si>
  <si>
    <t>Em: 15/06/2023 Edição: 112</t>
  </si>
  <si>
    <t>Em: 20/06/2023 Edição: 115</t>
  </si>
  <si>
    <t>141/2023</t>
  </si>
  <si>
    <t>Terceirização de limpeza, recepção e  telefonia</t>
  </si>
  <si>
    <t>DISP 015/2023               (EMERGENCIAL)</t>
  </si>
  <si>
    <t>Em: 04/07/2023 Edição: 125</t>
  </si>
  <si>
    <t>6º Aditivo (Sendo 5 de prazo e 1 de valor)</t>
  </si>
  <si>
    <t>CONTRATADO (A)</t>
  </si>
  <si>
    <t>CNPJ/CPF DO (A) CONTRATADO (A)</t>
  </si>
  <si>
    <t>DATA DA ASSINATURA DO CONTRATO</t>
  </si>
  <si>
    <t>LEGISLAÇÃO APLICADA</t>
  </si>
  <si>
    <t>Lei nº 8.666/93</t>
  </si>
  <si>
    <t>CNPJ Nº 13.745.542/0001-35</t>
  </si>
  <si>
    <t>013/2023</t>
  </si>
  <si>
    <t>155/2023</t>
  </si>
  <si>
    <t>ADESÃO ARP Nº 02/2022 - PE 02/2022 - MINISTÉRIO DA DEFESA</t>
  </si>
  <si>
    <t>Lei 8.666/93</t>
  </si>
  <si>
    <t>M.R.H. Locadora de Veículos Ltda</t>
  </si>
  <si>
    <t>Serviço de locação de veículos</t>
  </si>
  <si>
    <t>Em: 12/07/2023 Edição: 131  Retificação                       Em: 19/07/2023     Edição: 136</t>
  </si>
  <si>
    <t>Em: 19/07/2023 Edição: 136</t>
  </si>
  <si>
    <t>CNPJ Nº 00.349.280/0001-48</t>
  </si>
  <si>
    <t>MULTILASER INDUSTRIAL S.A.</t>
  </si>
  <si>
    <t>016/2023</t>
  </si>
  <si>
    <t>CNPJ nº 59.717.553/0006-17</t>
  </si>
  <si>
    <t>074/2023</t>
  </si>
  <si>
    <t>014/2023</t>
  </si>
  <si>
    <t>015/2023</t>
  </si>
  <si>
    <t>ADESÃO ARP Nº 17/2022 - PE 08/2022 - MINISTÉRIO DA ECONOMIA</t>
  </si>
  <si>
    <t>ADESÃO ARP Nº 18/2022 - PE 08/2022 - MINISTÉRIO DA ECONOMIA</t>
  </si>
  <si>
    <t>ADESÃO ARP Nº 120/2022 - PE 08/2022 - MINISTÉRIO DA ECONOMIA</t>
  </si>
  <si>
    <t>POSITIVO TECNOLOGIA S/A</t>
  </si>
  <si>
    <t>CNPJ Nº 81.243.735/0009-03</t>
  </si>
  <si>
    <t>DESKTOP (Ultracompacto Tipo II - Padrão)</t>
  </si>
  <si>
    <t>NOTEBOOK (Tipo II - Padrão)</t>
  </si>
  <si>
    <t>Em: 25/07/2023 Edição: 140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</si>
  <si>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</si>
  <si>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</si>
  <si>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</si>
  <si>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</si>
  <si>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</si>
  <si>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>CNPJ Nº 05.680.391/0001-56</t>
  </si>
  <si>
    <t>CNPJ Nº 61.074.175/0001-38</t>
  </si>
  <si>
    <t>CNPJ Nº 04.845.627/0001-02</t>
  </si>
  <si>
    <t>CNPJ Nº 05.034.051/0001-58</t>
  </si>
  <si>
    <t>CPF Nº 133.431.905-78</t>
  </si>
  <si>
    <t>CNPJ Nº 61.600.839/0001-55</t>
  </si>
  <si>
    <t>CNPJ Nº 04.612.101/0001-74</t>
  </si>
  <si>
    <t>CNPJ Nº 06.284.016/0001-50</t>
  </si>
  <si>
    <t>CNPJ Nº 21.748.841/0001-51</t>
  </si>
  <si>
    <t>CPF Nº 638.744.825-53</t>
  </si>
  <si>
    <t>CNPJ Nº 083.320.083/0001-28</t>
  </si>
  <si>
    <t>CNPJ Nº 10.208.520/0001-48</t>
  </si>
  <si>
    <t>CNPJ Nº 13.570.532/0001-06</t>
  </si>
  <si>
    <t>CNPJ Nº 41.069.964/0001-73</t>
  </si>
  <si>
    <t>CNPJ Nº 34.409.656/0001-84</t>
  </si>
  <si>
    <t>CNPJ Nº 17.689.476/0001-84</t>
  </si>
  <si>
    <t>CNPJ Nº 80.680.093/0001-91</t>
  </si>
  <si>
    <t>CNPJ Nº 07.359.871/0001-45</t>
  </si>
  <si>
    <t>CNPJ Nº 20.306.489/0001-31</t>
  </si>
  <si>
    <t>CNPJ Nº 23.886.892/0001-66</t>
  </si>
  <si>
    <t>CNPJ Nº 07.797.967/0001-95</t>
  </si>
  <si>
    <t>CNPJ Nº 21.374.909/0001-80</t>
  </si>
  <si>
    <t>CNPJ Nº 03.454.513/0001-60</t>
  </si>
  <si>
    <t>CNPJ Nº 07.873.715/0001-06</t>
  </si>
  <si>
    <t>CNPJ Nº 06.039.956/0001-83</t>
  </si>
  <si>
    <t>CNPJ Nº 33.346.580/0001-73</t>
  </si>
  <si>
    <t>CNPJ Nº 01.996.385/0001-51</t>
  </si>
  <si>
    <t>CNPJ nº 12.326.061/0001-22</t>
  </si>
  <si>
    <t>CNPJ nº 12.650.908/0001-2</t>
  </si>
  <si>
    <t>R2W GRÁFICA E EDITORA - EIRE</t>
  </si>
  <si>
    <t>fornecimento de plaquetas de
Identificação patrimonial em alumínio</t>
  </si>
  <si>
    <t>018/2023</t>
  </si>
  <si>
    <t>045/2023</t>
  </si>
  <si>
    <t>PE 003/2023</t>
  </si>
  <si>
    <t>Em: 21/07/2023 Edição: 138</t>
  </si>
  <si>
    <t>CNPJ Nº 27.284.516/0001-61</t>
  </si>
  <si>
    <t>CNPJ Nº 14.254.575/0001-45</t>
  </si>
  <si>
    <t>CNPJ Nº 08.772.214/0001-98</t>
  </si>
  <si>
    <t>CNPJ Nº 26.202.989/0001-00</t>
  </si>
  <si>
    <t>CNPJ Nº 26.380.923/0001-00</t>
  </si>
  <si>
    <t>CNPJ Nº 16.995.360/0001-00</t>
  </si>
  <si>
    <t>CNPJ Nº 04.196.645/0001-00</t>
  </si>
  <si>
    <t>CNPJ Nº 34.028.316/0001-37</t>
  </si>
  <si>
    <t>CNPJ Nº 14.278.276/0001-40</t>
  </si>
  <si>
    <t>CNPJ Nº 00.057.274/0001-17</t>
  </si>
  <si>
    <t>CNPJ Nº 37.994.043/0001-40</t>
  </si>
  <si>
    <t>CPF Nº 129.860.205-00</t>
  </si>
  <si>
    <t>CNPJ Nº 13.828.124/0001-01</t>
  </si>
  <si>
    <t>CNPJ Nº 11.850.527/0001-21</t>
  </si>
  <si>
    <t>CNPJ Nº 47.595.754/0001-03</t>
  </si>
  <si>
    <t>CNPJ Nº 05.388.357/0001-02</t>
  </si>
  <si>
    <t>CNPJ Nº 27.959.470/0001-33</t>
  </si>
  <si>
    <t>CNPJ Nº 18.876.112/0001-76</t>
  </si>
  <si>
    <t>CNPJ Nº 05.770.290/0001-76</t>
  </si>
  <si>
    <t>CNPJ Nº 13.450.903/0001-16</t>
  </si>
  <si>
    <t>CNPJ Nº 63.229.553/0001-30</t>
  </si>
  <si>
    <t>CNPJ Nº 61.198.164/0001-60</t>
  </si>
  <si>
    <t>CPF Nº 368.570.845-72</t>
  </si>
  <si>
    <t>CPF Nº  158.022.038-03</t>
  </si>
  <si>
    <t>CNPJ Nº 15.139.629/0001-94</t>
  </si>
  <si>
    <t>CPF Nº  655.558.055-00</t>
  </si>
  <si>
    <t>CPF Nº 759.281.325-49</t>
  </si>
  <si>
    <t>Lei nº 14.133/21</t>
  </si>
  <si>
    <t xml:space="preserve">Saymon Oliveira,               Gabriel Friederick e                        Alexandra Nascimento                   (Portaria nº 902/2023)  </t>
  </si>
  <si>
    <t xml:space="preserve">Cleide Soares e                   Talita Batista
(Portaria nº 823/2023)  </t>
  </si>
  <si>
    <t xml:space="preserve">Joara Ferreira e                Jussara Lima
(Portaria nº 824/2023)  </t>
  </si>
  <si>
    <t xml:space="preserve">Natália  Cruz e                Cléa Carvalho
(Portaria nº 825/2023)  </t>
  </si>
  <si>
    <t>4º Aditivo (Sendo 3 de prazo e 1 de valor)</t>
  </si>
  <si>
    <t>Em: 02/08/2023 Edição: 146</t>
  </si>
  <si>
    <t xml:space="preserve">          Elivani Polito e Alexandra Nascimento                           (Portaria nº 821/2023)  </t>
  </si>
  <si>
    <t>Lucas Coleta e            Adriano Mendonça    (Portaria nº 819/2023)</t>
  </si>
  <si>
    <t>Kátia de Andrade e Adriano Mendonça    (Portaria nº 820/2023)</t>
  </si>
  <si>
    <t>Katia Andrade e                Adriano Mendonça                (Portaria nº 818/2023)</t>
  </si>
  <si>
    <t>Katia Andrade e                Adriano Mendonça                (Portaria nº 901/2023)</t>
  </si>
  <si>
    <t xml:space="preserve">Ibsen de Sena  e               Taciana Guimarães                                (Portaria nº 814/2023) </t>
  </si>
  <si>
    <t xml:space="preserve"> Taciana Guimarães e Ibsen de Sena                               (Portaria nº 817/2023) </t>
  </si>
  <si>
    <t xml:space="preserve"> Taciana Guimarães e Ibsen de Sena                               (Portaria nº 815/2023) </t>
  </si>
  <si>
    <t>Monitor
computador (Monitor)</t>
  </si>
  <si>
    <t>019/2023</t>
  </si>
  <si>
    <t>174/2023</t>
  </si>
  <si>
    <t>DISP 019/2023</t>
  </si>
  <si>
    <t>Em: 07/08/2023 Edição: 149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</si>
  <si>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</si>
  <si>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Fiscais do Contrato notificados em 28/06/23 sobre a situação do contrato e necessidade de análise sobre prorrogação ou outra medida. Notificação reiterada em 21/08/2023.</t>
  </si>
  <si>
    <t>Fiscais do Contrato notificados em 14/06/23 sobre a situação do contrato e necessidade de análise sobre prorrogação ou outra medida.  Notificação reiterada no dia 21/08/2023.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</si>
  <si>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</si>
  <si>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Distrato assinado e publicado na edição nº 163 do D.O.U em 25/08/2023.</t>
  </si>
  <si>
    <t xml:space="preserve">      Nova Contratação PA nº 118/2023</t>
  </si>
  <si>
    <r>
      <rPr>
        <sz val="11"/>
        <color rgb="FFFF0000"/>
        <rFont val="Calibri"/>
        <family val="2"/>
        <scheme val="minor"/>
      </rPr>
      <t xml:space="preserve">   </t>
    </r>
    <r>
      <rPr>
        <b/>
        <sz val="11"/>
        <color rgb="FFFF0000"/>
        <rFont val="Calibri"/>
        <family val="2"/>
        <scheme val="minor"/>
      </rPr>
      <t xml:space="preserve">                                                                                                      Nova Contratação PA nº 182/2023</t>
    </r>
  </si>
  <si>
    <t xml:space="preserve"> Nova Contratação  PA nº 119/2023</t>
  </si>
  <si>
    <t xml:space="preserve">Nova contratação PA nº 120/2023 </t>
  </si>
  <si>
    <t xml:space="preserve">  Nova Contratação PA nº 008/2023</t>
  </si>
  <si>
    <t xml:space="preserve">Nova contratação PA nº 192/2023 </t>
  </si>
  <si>
    <t>Nova contratação PA nº 191/2023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</si>
  <si>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</si>
  <si>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</si>
  <si>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 xml:space="preserve"> 06.064.175/0001-49</t>
  </si>
  <si>
    <t>105/2023</t>
  </si>
  <si>
    <t>Em: 04/09/2023                Edição: 169</t>
  </si>
  <si>
    <t>020/2023</t>
  </si>
  <si>
    <t>O prazo de vigência da contratação é de 12(doze) meses contados do(a)
emissão de ordem de serviço, prorrogável por até 10 anos, na forma dos artigos 106
e 107 da Lei n° 14.133, de 2021</t>
  </si>
  <si>
    <t>Nova Contratação PA nº 185/2023)</t>
  </si>
  <si>
    <t>Fiscais do Contrato notificados em 28/06/23 sobre a situação do contrato e necessidade de análise sobre prorrogação ou outra medida. Notificação reiterada em 04/09/2023.</t>
  </si>
  <si>
    <t>7º Aditivo (Sendo 6 de prazo e 1 de retificação)</t>
  </si>
  <si>
    <t xml:space="preserve">Em: 28/08/2023 Edição: 164       </t>
  </si>
  <si>
    <t>Em: 25/08/2023 Edição: 163</t>
  </si>
  <si>
    <t>Em: 06/09/2023 Edição: 171</t>
  </si>
  <si>
    <t>Considerando o teor do Ofício Interno nº 44/2021 da PROGER, em 27.03.2023 Gerente do DEADM/NUGEP e a Fiscal do Contrato foram notificados para informar as medidas adotadas para viabilizar nova contratação.</t>
  </si>
  <si>
    <t>MS10 COMÉRCIO E SERVIÇO DE INFORMÁTICA LTDA</t>
  </si>
  <si>
    <t>Licença e suporte firewall WhatchGuard do Coren-BA</t>
  </si>
  <si>
    <t>04.429.572/0001-41</t>
  </si>
  <si>
    <t>021/2023</t>
  </si>
  <si>
    <t>134/2023</t>
  </si>
  <si>
    <t>PE 017/2023</t>
  </si>
  <si>
    <t>Em: 11/09/2023 Edição: 173</t>
  </si>
  <si>
    <t>Em: 06/09/2023 Edição:171</t>
  </si>
  <si>
    <t>Nova contratação PA nº XXX/2023</t>
  </si>
  <si>
    <t>7º Aditivo (repactuação e prazo)</t>
  </si>
  <si>
    <t>Em: 29/09/2023 Edição: 187</t>
  </si>
  <si>
    <t>1º Aditivo (Contrato Emergencial)</t>
  </si>
  <si>
    <t>Processo Administrativo protocolado e entregue ao Gabinete em 05/10/2023 para análise sobre interesse e viabilidade na prorrogação da vigência do contrato.</t>
  </si>
  <si>
    <t xml:space="preserve">Fiscais do Contrato notificados em 09/10/23 sobre a situação do contrato e necessidade de análise sobre prorrogação ou outra medida. </t>
  </si>
  <si>
    <t xml:space="preserve">Lucas Coleta e             Adriano Mendonça              (Portaria nº 1.099/2023) </t>
  </si>
  <si>
    <t xml:space="preserve">HOLISTICA PROVEDOR DE INTERNET LTDA
</t>
  </si>
  <si>
    <t>Contrato             (5º Apostilamento)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</si>
</sst>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  <numFmt numFmtId="166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NumberFormat="1" applyFont="1" applyBorder="1"/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64" fontId="0" fillId="6" borderId="3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164" fontId="0" fillId="10" borderId="1" xfId="1" applyFont="1" applyFill="1" applyBorder="1" applyAlignment="1">
      <alignment horizontal="center" vertical="center" wrapText="1"/>
    </xf>
    <xf numFmtId="164" fontId="0" fillId="1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5" borderId="1" xfId="1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17" fontId="0" fillId="2" borderId="3" xfId="0" applyNumberForma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 wrapText="1"/>
    </xf>
    <xf numFmtId="0" fontId="0" fillId="5" borderId="2" xfId="1" applyNumberFormat="1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1" applyNumberFormat="1" applyFont="1" applyFill="1" applyBorder="1" applyAlignment="1">
      <alignment horizontal="center" vertical="center" wrapText="1"/>
    </xf>
    <xf numFmtId="17" fontId="0" fillId="2" borderId="2" xfId="0" quotePrefix="1" applyNumberForma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 wrapText="1"/>
    </xf>
    <xf numFmtId="0" fontId="0" fillId="13" borderId="2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164" fontId="10" fillId="2" borderId="1" xfId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1" xfId="1" applyNumberFormat="1" applyFont="1" applyFill="1" applyBorder="1" applyAlignment="1">
      <alignment horizontal="center" vertical="center"/>
    </xf>
    <xf numFmtId="0" fontId="0" fillId="10" borderId="3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/>
    </xf>
    <xf numFmtId="0" fontId="16" fillId="2" borderId="3" xfId="1" applyNumberFormat="1" applyFont="1" applyFill="1" applyBorder="1" applyAlignment="1">
      <alignment horizontal="center" vertical="center"/>
    </xf>
    <xf numFmtId="0" fontId="16" fillId="0" borderId="0" xfId="0" applyFont="1"/>
    <xf numFmtId="164" fontId="16" fillId="2" borderId="10" xfId="1" applyFont="1" applyFill="1" applyBorder="1" applyAlignment="1">
      <alignment horizontal="center" vertical="center"/>
    </xf>
    <xf numFmtId="0" fontId="16" fillId="2" borderId="6" xfId="1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1" applyNumberFormat="1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1" applyNumberFormat="1" applyFont="1" applyFill="1" applyBorder="1" applyAlignment="1">
      <alignment horizontal="left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14" borderId="10" xfId="0" applyNumberFormat="1" applyFont="1" applyFill="1" applyBorder="1" applyAlignment="1">
      <alignment horizontal="center" vertical="center"/>
    </xf>
    <xf numFmtId="14" fontId="18" fillId="14" borderId="1" xfId="0" applyNumberFormat="1" applyFont="1" applyFill="1" applyBorder="1" applyAlignment="1">
      <alignment horizontal="center" vertical="center"/>
    </xf>
    <xf numFmtId="49" fontId="18" fillId="14" borderId="1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64" fontId="10" fillId="2" borderId="2" xfId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0" fillId="8" borderId="3" xfId="0" applyFill="1" applyBorder="1" applyAlignment="1">
      <alignment horizontal="center" vertical="center" wrapText="1"/>
    </xf>
    <xf numFmtId="164" fontId="0" fillId="2" borderId="10" xfId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164" fontId="3" fillId="2" borderId="0" xfId="1" applyFont="1" applyFill="1"/>
    <xf numFmtId="164" fontId="3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4" fontId="0" fillId="2" borderId="10" xfId="0" applyNumberFormat="1" applyFill="1" applyBorder="1" applyAlignment="1">
      <alignment horizontal="center" vertical="center" wrapText="1"/>
    </xf>
    <xf numFmtId="165" fontId="0" fillId="2" borderId="10" xfId="1" applyNumberFormat="1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64" fontId="0" fillId="8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64" fontId="0" fillId="0" borderId="1" xfId="1" applyFont="1" applyBorder="1"/>
    <xf numFmtId="164" fontId="0" fillId="0" borderId="1" xfId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0" xfId="0" quotePrefix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64" fontId="0" fillId="8" borderId="1" xfId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4" fontId="0" fillId="15" borderId="1" xfId="0" applyNumberForma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3" xfId="1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22" fillId="2" borderId="1" xfId="2" applyNumberFormat="1" applyFill="1" applyBorder="1" applyAlignment="1">
      <alignment horizontal="center" vertical="center" wrapText="1"/>
    </xf>
    <xf numFmtId="0" fontId="0" fillId="7" borderId="1" xfId="0" quotePrefix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9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4" fontId="0" fillId="13" borderId="1" xfId="0" applyNumberForma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/>
    </xf>
    <xf numFmtId="10" fontId="0" fillId="0" borderId="0" xfId="0" applyNumberFormat="1"/>
    <xf numFmtId="0" fontId="5" fillId="5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282093</xdr:colOff>
      <xdr:row>0</xdr:row>
      <xdr:rowOff>0</xdr:rowOff>
    </xdr:from>
    <xdr:to>
      <xdr:col>4</xdr:col>
      <xdr:colOff>743474</xdr:colOff>
      <xdr:row>4</xdr:row>
      <xdr:rowOff>181149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282093" y="0"/>
          <a:ext cx="3518241" cy="945364"/>
        </a:xfrm>
        <a:prstGeom prst="rect">
          <a:avLst/>
        </a:prstGeom>
        <a:noFill/>
      </xdr:spPr>
    </xdr:pic>
    <xdr:clientData/>
  </xdr:twoCellAnchor>
  <xdr:twoCellAnchor>
    <xdr:from>
      <xdr:col>9</xdr:col>
      <xdr:colOff>85724</xdr:colOff>
      <xdr:row>0</xdr:row>
      <xdr:rowOff>0</xdr:rowOff>
    </xdr:from>
    <xdr:to>
      <xdr:col>15</xdr:col>
      <xdr:colOff>76199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SUPERVISÃO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3</xdr:col>
      <xdr:colOff>870491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SUPERVISÃO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0</xdr:rowOff>
    </xdr:from>
    <xdr:to>
      <xdr:col>4</xdr:col>
      <xdr:colOff>854226</xdr:colOff>
      <xdr:row>5</xdr:row>
      <xdr:rowOff>174</xdr:rowOff>
    </xdr:to>
    <xdr:pic>
      <xdr:nvPicPr>
        <xdr:cNvPr id="2" name="Picture 1" descr="F:\COMUNS\Logomarca\Novo_Logo.gif">
          <a:extLst>
            <a:ext uri="{FF2B5EF4-FFF2-40B4-BE49-F238E27FC236}">
              <a16:creationId xmlns:a16="http://schemas.microsoft.com/office/drawing/2014/main" id="{8ED0D5E6-3FBD-4AD2-9C22-24A244D95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0"/>
          <a:ext cx="3518241" cy="952674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0</xdr:rowOff>
    </xdr:from>
    <xdr:to>
      <xdr:col>11</xdr:col>
      <xdr:colOff>0</xdr:colOff>
      <xdr:row>4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:a16="http://schemas.microsoft.com/office/drawing/2014/main" id="{04EBB86B-3A02-4E7C-9CCC-C07DB617C233}"/>
            </a:ext>
          </a:extLst>
        </xdr:cNvPr>
        <xdr:cNvSpPr/>
      </xdr:nvSpPr>
      <xdr:spPr>
        <a:xfrm>
          <a:off x="6010274" y="0"/>
          <a:ext cx="7705725" cy="8286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2000" b="1">
              <a:solidFill>
                <a:schemeClr val="bg1"/>
              </a:solidFill>
            </a:rPr>
            <a:t>CONTATOS </a:t>
          </a:r>
          <a:r>
            <a:rPr lang="pt-BR" sz="2000" b="1" baseline="0">
              <a:solidFill>
                <a:schemeClr val="bg1"/>
              </a:solidFill>
            </a:rPr>
            <a:t>DOS CONTRATOS</a:t>
          </a:r>
          <a:endParaRPr lang="pt-BR" sz="2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ferreirababykids@gmail.com" TargetMode="External"/><Relationship Id="rId3" Type="http://schemas.openxmlformats.org/officeDocument/2006/relationships/hyperlink" Target="mailto:grace@webfoco.net" TargetMode="External"/><Relationship Id="rId7" Type="http://schemas.openxmlformats.org/officeDocument/2006/relationships/hyperlink" Target="mailto:rafael@paarquivos.com.br" TargetMode="External"/><Relationship Id="rId2" Type="http://schemas.openxmlformats.org/officeDocument/2006/relationships/hyperlink" Target="mailto:amsterdan.fialho@senior.com.br" TargetMode="External"/><Relationship Id="rId1" Type="http://schemas.openxmlformats.org/officeDocument/2006/relationships/hyperlink" Target="mailto:contaspagar@gibborbrasil.com.br" TargetMode="External"/><Relationship Id="rId6" Type="http://schemas.openxmlformats.org/officeDocument/2006/relationships/hyperlink" Target="mailto:fredcolobo@outlook.com" TargetMode="External"/><Relationship Id="rId5" Type="http://schemas.openxmlformats.org/officeDocument/2006/relationships/hyperlink" Target="mailto:farmacia2dejulho@yahoo.com.br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mailto:grace@webfoco.net" TargetMode="External"/><Relationship Id="rId9" Type="http://schemas.openxmlformats.org/officeDocument/2006/relationships/hyperlink" Target="mailto:wmsolucoesintegradas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78"/>
  <sheetViews>
    <sheetView showGridLines="0" tabSelected="1" zoomScale="86" zoomScaleNormal="86" zoomScaleSheetLayoutView="20" workbookViewId="0">
      <pane xSplit="1" ySplit="8" topLeftCell="I55" activePane="bottomRight" state="frozen"/>
      <selection pane="topRight" activeCell="B1" sqref="B1"/>
      <selection pane="bottomLeft" activeCell="A9" sqref="A9"/>
      <selection pane="bottomRight" activeCell="Q59" sqref="Q59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8.42578125" style="6" customWidth="1"/>
    <col min="5" max="5" width="15.42578125" style="6" customWidth="1"/>
    <col min="6" max="7" width="16.85546875" style="14" customWidth="1"/>
    <col min="8" max="8" width="30.140625" customWidth="1"/>
    <col min="9" max="9" width="29.140625" customWidth="1"/>
    <col min="10" max="10" width="33.140625" customWidth="1"/>
    <col min="11" max="11" width="16" customWidth="1"/>
    <col min="12" max="12" width="19" customWidth="1"/>
    <col min="13" max="13" width="18.42578125" customWidth="1"/>
    <col min="14" max="14" width="16.140625" customWidth="1"/>
    <col min="15" max="15" width="13" customWidth="1"/>
    <col min="16" max="16" width="13.7109375" style="15" customWidth="1"/>
    <col min="17" max="17" width="18.140625" customWidth="1"/>
    <col min="18" max="18" width="12.85546875" customWidth="1"/>
    <col min="19" max="19" width="16.85546875" customWidth="1"/>
    <col min="20" max="20" width="24" customWidth="1"/>
    <col min="21" max="21" width="19.140625" customWidth="1"/>
    <col min="22" max="22" width="40.5703125" customWidth="1"/>
    <col min="23" max="23" width="30.42578125" style="11" customWidth="1"/>
    <col min="24" max="26" width="9.140625" style="11"/>
    <col min="27" max="27" width="18.85546875" style="11" customWidth="1"/>
  </cols>
  <sheetData>
    <row r="1" spans="1:28" x14ac:dyDescent="0.25">
      <c r="H1">
        <f>16*6000</f>
        <v>96000</v>
      </c>
    </row>
    <row r="2" spans="1:28" s="2" customFormat="1" ht="15.75" x14ac:dyDescent="0.25">
      <c r="A2"/>
      <c r="B2" s="1"/>
      <c r="C2" s="1"/>
      <c r="D2" s="1"/>
      <c r="E2" s="1"/>
      <c r="O2" s="3"/>
      <c r="P2" s="4"/>
      <c r="W2" s="5"/>
      <c r="X2" s="5"/>
      <c r="Y2" s="5"/>
      <c r="Z2" s="5"/>
      <c r="AA2" s="5"/>
    </row>
    <row r="7" spans="1:28" ht="26.25" x14ac:dyDescent="0.25">
      <c r="B7" s="33"/>
      <c r="C7" s="192" t="s">
        <v>286</v>
      </c>
      <c r="D7" s="192"/>
      <c r="E7" s="192"/>
      <c r="F7" s="192"/>
      <c r="G7" s="192"/>
      <c r="H7" s="192"/>
      <c r="I7" s="192"/>
      <c r="J7" s="193"/>
      <c r="K7" s="196" t="s">
        <v>287</v>
      </c>
      <c r="L7" s="197"/>
      <c r="M7" s="197"/>
      <c r="N7" s="198"/>
      <c r="O7" s="191" t="s">
        <v>283</v>
      </c>
      <c r="P7" s="192"/>
      <c r="Q7" s="192"/>
      <c r="R7" s="193"/>
      <c r="S7" s="103"/>
      <c r="T7" s="191" t="s">
        <v>292</v>
      </c>
      <c r="U7" s="192"/>
      <c r="V7" s="192"/>
      <c r="W7" s="192"/>
    </row>
    <row r="8" spans="1:28" s="9" customFormat="1" ht="114.75" customHeight="1" x14ac:dyDescent="0.25">
      <c r="A8" s="6"/>
      <c r="B8" s="7" t="s">
        <v>0</v>
      </c>
      <c r="C8" s="7" t="s">
        <v>1</v>
      </c>
      <c r="D8" s="8" t="s">
        <v>1161</v>
      </c>
      <c r="E8" s="7" t="s">
        <v>2</v>
      </c>
      <c r="F8" s="8" t="s">
        <v>603</v>
      </c>
      <c r="G8" s="8" t="s">
        <v>1162</v>
      </c>
      <c r="H8" s="7" t="s">
        <v>1159</v>
      </c>
      <c r="I8" s="8" t="s">
        <v>1160</v>
      </c>
      <c r="J8" s="8" t="s">
        <v>1034</v>
      </c>
      <c r="K8" s="8" t="s">
        <v>814</v>
      </c>
      <c r="L8" s="8" t="s">
        <v>942</v>
      </c>
      <c r="M8" s="7" t="s">
        <v>5</v>
      </c>
      <c r="N8" s="8" t="s">
        <v>6</v>
      </c>
      <c r="O8" s="8" t="s">
        <v>825</v>
      </c>
      <c r="P8" s="8" t="s">
        <v>293</v>
      </c>
      <c r="Q8" s="7" t="s">
        <v>148</v>
      </c>
      <c r="R8" s="7" t="s">
        <v>288</v>
      </c>
      <c r="S8" s="8" t="s">
        <v>704</v>
      </c>
      <c r="T8" s="8" t="s">
        <v>289</v>
      </c>
      <c r="U8" s="8" t="s">
        <v>497</v>
      </c>
      <c r="V8" s="8" t="s">
        <v>823</v>
      </c>
      <c r="W8" s="8" t="s">
        <v>824</v>
      </c>
      <c r="X8" s="10"/>
      <c r="Y8" s="10"/>
      <c r="Z8" s="10"/>
      <c r="AA8" s="141"/>
      <c r="AB8" s="10"/>
    </row>
    <row r="9" spans="1:28" ht="188.25" hidden="1" customHeight="1" x14ac:dyDescent="0.25">
      <c r="B9" s="19"/>
      <c r="C9" s="104" t="s">
        <v>866</v>
      </c>
      <c r="D9" s="24">
        <v>44511</v>
      </c>
      <c r="E9" s="22" t="s">
        <v>749</v>
      </c>
      <c r="F9" s="22" t="s">
        <v>861</v>
      </c>
      <c r="G9" s="80" t="s">
        <v>1163</v>
      </c>
      <c r="H9" s="183" t="s">
        <v>748</v>
      </c>
      <c r="I9" s="183" t="s">
        <v>1207</v>
      </c>
      <c r="J9" s="16" t="s">
        <v>834</v>
      </c>
      <c r="K9" s="26">
        <v>17999.759999999998</v>
      </c>
      <c r="L9" s="63">
        <v>19268.64</v>
      </c>
      <c r="M9" s="23" t="s">
        <v>54</v>
      </c>
      <c r="N9" s="23" t="s">
        <v>8</v>
      </c>
      <c r="O9" s="23">
        <v>44483</v>
      </c>
      <c r="P9" s="185">
        <v>45213</v>
      </c>
      <c r="Q9" s="26" t="s">
        <v>147</v>
      </c>
      <c r="R9" s="34">
        <f>12+12</f>
        <v>24</v>
      </c>
      <c r="S9" s="56" t="s">
        <v>714</v>
      </c>
      <c r="T9" s="159" t="s">
        <v>1267</v>
      </c>
      <c r="U9" s="16" t="s">
        <v>916</v>
      </c>
      <c r="V9" s="111" t="s">
        <v>1277</v>
      </c>
      <c r="W9" s="16"/>
    </row>
    <row r="10" spans="1:28" ht="192" hidden="1" customHeight="1" x14ac:dyDescent="0.25">
      <c r="B10" s="19"/>
      <c r="C10" s="22" t="s">
        <v>1053</v>
      </c>
      <c r="D10" s="24">
        <v>45041</v>
      </c>
      <c r="E10" s="16" t="s">
        <v>1054</v>
      </c>
      <c r="F10" s="16" t="s">
        <v>1055</v>
      </c>
      <c r="G10" s="80" t="s">
        <v>1163</v>
      </c>
      <c r="H10" s="176" t="s">
        <v>840</v>
      </c>
      <c r="I10" s="176" t="s">
        <v>1209</v>
      </c>
      <c r="J10" s="39" t="s">
        <v>1056</v>
      </c>
      <c r="K10" s="26">
        <v>92564.92</v>
      </c>
      <c r="L10" s="63"/>
      <c r="M10" s="23" t="s">
        <v>54</v>
      </c>
      <c r="N10" s="20" t="s">
        <v>8</v>
      </c>
      <c r="O10" s="24">
        <v>45035</v>
      </c>
      <c r="P10" s="167">
        <v>45214</v>
      </c>
      <c r="Q10" s="21" t="s">
        <v>143</v>
      </c>
      <c r="R10" s="72" t="s">
        <v>943</v>
      </c>
      <c r="S10" s="56" t="s">
        <v>708</v>
      </c>
      <c r="T10" s="16" t="s">
        <v>1262</v>
      </c>
      <c r="U10" s="16" t="s">
        <v>1057</v>
      </c>
      <c r="V10" s="106" t="s">
        <v>1284</v>
      </c>
      <c r="W10" s="93"/>
    </row>
    <row r="11" spans="1:28" ht="195" hidden="1" customHeight="1" x14ac:dyDescent="0.25">
      <c r="B11" s="19"/>
      <c r="C11" s="22" t="s">
        <v>924</v>
      </c>
      <c r="D11" s="24">
        <v>44869</v>
      </c>
      <c r="E11" s="22" t="s">
        <v>925</v>
      </c>
      <c r="F11" s="27" t="s">
        <v>926</v>
      </c>
      <c r="G11" s="80" t="s">
        <v>1163</v>
      </c>
      <c r="H11" s="95" t="s">
        <v>927</v>
      </c>
      <c r="I11" s="95" t="s">
        <v>1212</v>
      </c>
      <c r="J11" s="155" t="s">
        <v>928</v>
      </c>
      <c r="K11" s="26">
        <v>12900</v>
      </c>
      <c r="L11" s="26"/>
      <c r="M11" s="23" t="s">
        <v>54</v>
      </c>
      <c r="N11" s="20"/>
      <c r="O11" s="20">
        <v>44869</v>
      </c>
      <c r="P11" s="187">
        <v>45233</v>
      </c>
      <c r="Q11" s="26" t="s">
        <v>143</v>
      </c>
      <c r="R11" s="34">
        <v>12</v>
      </c>
      <c r="S11" s="35" t="s">
        <v>1001</v>
      </c>
      <c r="T11" s="42" t="s">
        <v>1268</v>
      </c>
      <c r="U11" s="37" t="s">
        <v>929</v>
      </c>
      <c r="V11" s="111" t="s">
        <v>1276</v>
      </c>
      <c r="W11" s="89"/>
    </row>
    <row r="12" spans="1:28" ht="176.25" hidden="1" customHeight="1" x14ac:dyDescent="0.25">
      <c r="B12" s="19"/>
      <c r="C12" s="19" t="s">
        <v>930</v>
      </c>
      <c r="D12" s="24">
        <v>44869</v>
      </c>
      <c r="E12" s="19" t="s">
        <v>931</v>
      </c>
      <c r="F12" s="19" t="s">
        <v>932</v>
      </c>
      <c r="G12" s="80" t="s">
        <v>1163</v>
      </c>
      <c r="H12" s="176" t="s">
        <v>933</v>
      </c>
      <c r="I12" s="176" t="s">
        <v>1213</v>
      </c>
      <c r="J12" s="155" t="s">
        <v>934</v>
      </c>
      <c r="K12" s="156">
        <v>7990</v>
      </c>
      <c r="L12" s="154"/>
      <c r="M12" s="39" t="s">
        <v>935</v>
      </c>
      <c r="N12" s="19" t="s">
        <v>8</v>
      </c>
      <c r="O12" s="31">
        <v>44869</v>
      </c>
      <c r="P12" s="167">
        <v>45233</v>
      </c>
      <c r="Q12" s="16" t="s">
        <v>936</v>
      </c>
      <c r="R12" s="16">
        <v>12</v>
      </c>
      <c r="S12" s="173" t="s">
        <v>996</v>
      </c>
      <c r="T12" s="37" t="s">
        <v>1133</v>
      </c>
      <c r="U12" s="37" t="s">
        <v>953</v>
      </c>
      <c r="V12" s="111" t="s">
        <v>1285</v>
      </c>
      <c r="W12" s="89"/>
    </row>
    <row r="13" spans="1:28" ht="202.5" hidden="1" customHeight="1" x14ac:dyDescent="0.25">
      <c r="B13" s="19"/>
      <c r="C13" s="22" t="s">
        <v>591</v>
      </c>
      <c r="D13" s="24">
        <v>44147</v>
      </c>
      <c r="E13" s="22" t="s">
        <v>596</v>
      </c>
      <c r="F13" s="22" t="s">
        <v>647</v>
      </c>
      <c r="G13" s="80" t="s">
        <v>1163</v>
      </c>
      <c r="H13" s="172" t="s">
        <v>590</v>
      </c>
      <c r="I13" s="172" t="s">
        <v>1214</v>
      </c>
      <c r="J13" s="16" t="s">
        <v>1149</v>
      </c>
      <c r="K13" s="26">
        <v>8200</v>
      </c>
      <c r="L13" s="26"/>
      <c r="M13" s="23" t="s">
        <v>54</v>
      </c>
      <c r="N13" s="20" t="s">
        <v>8</v>
      </c>
      <c r="O13" s="20">
        <v>44148</v>
      </c>
      <c r="P13" s="186">
        <v>45240</v>
      </c>
      <c r="Q13" s="24" t="s">
        <v>750</v>
      </c>
      <c r="R13" s="34">
        <f>12+12+12</f>
        <v>36</v>
      </c>
      <c r="S13" s="56" t="s">
        <v>710</v>
      </c>
      <c r="T13" s="37" t="s">
        <v>982</v>
      </c>
      <c r="U13" s="37" t="s">
        <v>941</v>
      </c>
      <c r="V13" s="111" t="s">
        <v>1295</v>
      </c>
      <c r="W13" s="16"/>
    </row>
    <row r="14" spans="1:28" ht="120.75" hidden="1" customHeight="1" x14ac:dyDescent="0.25">
      <c r="B14" s="19"/>
      <c r="C14" s="22" t="s">
        <v>1118</v>
      </c>
      <c r="D14" s="24">
        <v>44897</v>
      </c>
      <c r="E14" s="22" t="s">
        <v>1119</v>
      </c>
      <c r="F14" s="22" t="s">
        <v>1120</v>
      </c>
      <c r="G14" s="25" t="s">
        <v>1163</v>
      </c>
      <c r="H14" s="172" t="s">
        <v>1316</v>
      </c>
      <c r="I14" s="172" t="s">
        <v>1215</v>
      </c>
      <c r="J14" s="16" t="s">
        <v>1129</v>
      </c>
      <c r="K14" s="26">
        <v>2980</v>
      </c>
      <c r="L14" s="63"/>
      <c r="M14" s="23" t="s">
        <v>54</v>
      </c>
      <c r="N14" s="13" t="s">
        <v>8</v>
      </c>
      <c r="O14" s="24">
        <v>44900</v>
      </c>
      <c r="P14" s="165">
        <v>45264</v>
      </c>
      <c r="Q14" s="21" t="s">
        <v>143</v>
      </c>
      <c r="R14" s="34">
        <f>12</f>
        <v>12</v>
      </c>
      <c r="S14" s="56" t="s">
        <v>1027</v>
      </c>
      <c r="T14" s="37" t="s">
        <v>1315</v>
      </c>
      <c r="U14" s="37" t="s">
        <v>1121</v>
      </c>
      <c r="V14" s="111" t="s">
        <v>1314</v>
      </c>
      <c r="W14" s="111"/>
    </row>
    <row r="15" spans="1:28" ht="134.25" hidden="1" customHeight="1" x14ac:dyDescent="0.25">
      <c r="B15" s="19"/>
      <c r="C15" s="22" t="s">
        <v>176</v>
      </c>
      <c r="D15" s="24">
        <v>43809</v>
      </c>
      <c r="E15" s="22" t="s">
        <v>245</v>
      </c>
      <c r="F15" s="22" t="s">
        <v>649</v>
      </c>
      <c r="G15" s="80" t="s">
        <v>1163</v>
      </c>
      <c r="H15" s="172" t="s">
        <v>807</v>
      </c>
      <c r="I15" s="172" t="s">
        <v>1216</v>
      </c>
      <c r="J15" s="16" t="s">
        <v>541</v>
      </c>
      <c r="K15" s="26">
        <v>30600</v>
      </c>
      <c r="L15" s="63">
        <v>21780</v>
      </c>
      <c r="M15" s="23" t="s">
        <v>54</v>
      </c>
      <c r="N15" s="23" t="s">
        <v>8</v>
      </c>
      <c r="O15" s="24">
        <v>43810</v>
      </c>
      <c r="P15" s="165">
        <v>45268</v>
      </c>
      <c r="Q15" s="24" t="s">
        <v>923</v>
      </c>
      <c r="R15" s="22">
        <f>12+12+12+12</f>
        <v>48</v>
      </c>
      <c r="S15" s="16" t="s">
        <v>998</v>
      </c>
      <c r="T15" s="16" t="s">
        <v>966</v>
      </c>
      <c r="U15" s="37" t="s">
        <v>938</v>
      </c>
      <c r="V15" s="106" t="s">
        <v>1313</v>
      </c>
      <c r="W15" s="16"/>
    </row>
    <row r="16" spans="1:28" ht="156.75" hidden="1" customHeight="1" x14ac:dyDescent="0.25">
      <c r="B16" s="19"/>
      <c r="C16" s="22" t="s">
        <v>25</v>
      </c>
      <c r="D16" s="24">
        <v>43088</v>
      </c>
      <c r="E16" s="25" t="s">
        <v>26</v>
      </c>
      <c r="F16" s="25" t="s">
        <v>650</v>
      </c>
      <c r="G16" s="80" t="s">
        <v>1163</v>
      </c>
      <c r="H16" s="90" t="s">
        <v>794</v>
      </c>
      <c r="I16" s="90" t="s">
        <v>1217</v>
      </c>
      <c r="J16" s="16" t="s">
        <v>837</v>
      </c>
      <c r="K16" s="26">
        <v>9360</v>
      </c>
      <c r="L16" s="63"/>
      <c r="M16" s="23" t="s">
        <v>54</v>
      </c>
      <c r="N16" s="24" t="s">
        <v>8</v>
      </c>
      <c r="O16" s="24">
        <v>43088</v>
      </c>
      <c r="P16" s="167">
        <v>45275</v>
      </c>
      <c r="Q16" s="26" t="s">
        <v>771</v>
      </c>
      <c r="R16" s="72">
        <f>12+12+12+12+12+12</f>
        <v>72</v>
      </c>
      <c r="S16" s="34" t="s">
        <v>710</v>
      </c>
      <c r="T16" s="16" t="s">
        <v>983</v>
      </c>
      <c r="U16" s="37" t="s">
        <v>938</v>
      </c>
      <c r="V16" s="111" t="s">
        <v>1286</v>
      </c>
      <c r="W16" s="106" t="s">
        <v>1015</v>
      </c>
    </row>
    <row r="17" spans="2:23" ht="193.5" hidden="1" customHeight="1" x14ac:dyDescent="0.25">
      <c r="B17" s="19"/>
      <c r="C17" s="22" t="s">
        <v>582</v>
      </c>
      <c r="D17" s="24">
        <v>44151</v>
      </c>
      <c r="E17" s="22" t="s">
        <v>583</v>
      </c>
      <c r="F17" s="27" t="s">
        <v>618</v>
      </c>
      <c r="G17" s="80" t="s">
        <v>1163</v>
      </c>
      <c r="H17" s="172" t="s">
        <v>795</v>
      </c>
      <c r="I17" s="172" t="s">
        <v>1173</v>
      </c>
      <c r="J17" s="16" t="s">
        <v>584</v>
      </c>
      <c r="K17" s="26">
        <v>2549.91</v>
      </c>
      <c r="L17" s="26"/>
      <c r="M17" s="23" t="s">
        <v>54</v>
      </c>
      <c r="N17" s="13" t="s">
        <v>445</v>
      </c>
      <c r="O17" s="20">
        <v>44196</v>
      </c>
      <c r="P17" s="186">
        <v>45289</v>
      </c>
      <c r="Q17" s="26" t="s">
        <v>152</v>
      </c>
      <c r="R17" s="34">
        <f>12+12+12</f>
        <v>36</v>
      </c>
      <c r="S17" s="35" t="s">
        <v>999</v>
      </c>
      <c r="T17" s="37" t="s">
        <v>723</v>
      </c>
      <c r="U17" s="37" t="s">
        <v>967</v>
      </c>
      <c r="V17" s="111"/>
      <c r="W17" s="16"/>
    </row>
    <row r="18" spans="2:23" ht="151.5" hidden="1" customHeight="1" x14ac:dyDescent="0.25">
      <c r="B18" s="19"/>
      <c r="C18" s="22" t="s">
        <v>1108</v>
      </c>
      <c r="D18" s="24">
        <v>45111</v>
      </c>
      <c r="E18" s="16" t="s">
        <v>1154</v>
      </c>
      <c r="F18" s="16" t="s">
        <v>1156</v>
      </c>
      <c r="G18" s="80" t="s">
        <v>1163</v>
      </c>
      <c r="H18" s="90" t="s">
        <v>694</v>
      </c>
      <c r="I18" s="90" t="s">
        <v>1205</v>
      </c>
      <c r="J18" s="16" t="s">
        <v>1155</v>
      </c>
      <c r="K18" s="26">
        <f>64458.69</f>
        <v>64458.69</v>
      </c>
      <c r="L18" s="26"/>
      <c r="M18" s="23" t="s">
        <v>54</v>
      </c>
      <c r="N18" s="24" t="s">
        <v>8</v>
      </c>
      <c r="O18" s="24">
        <v>45112</v>
      </c>
      <c r="P18" s="167">
        <v>45291</v>
      </c>
      <c r="Q18" s="21" t="s">
        <v>1312</v>
      </c>
      <c r="R18" s="188" t="s">
        <v>943</v>
      </c>
      <c r="S18" s="56" t="s">
        <v>710</v>
      </c>
      <c r="T18" s="16" t="s">
        <v>1256</v>
      </c>
      <c r="U18" s="37" t="s">
        <v>1311</v>
      </c>
      <c r="V18" s="93" t="s">
        <v>1283</v>
      </c>
      <c r="W18" s="111"/>
    </row>
    <row r="19" spans="2:23" ht="127.5" hidden="1" customHeight="1" x14ac:dyDescent="0.25">
      <c r="B19" s="19"/>
      <c r="C19" s="22" t="s">
        <v>252</v>
      </c>
      <c r="D19" s="184">
        <v>43472</v>
      </c>
      <c r="E19" s="22" t="s">
        <v>238</v>
      </c>
      <c r="F19" s="22" t="s">
        <v>605</v>
      </c>
      <c r="G19" s="80" t="s">
        <v>1163</v>
      </c>
      <c r="H19" s="90" t="s">
        <v>9</v>
      </c>
      <c r="I19" s="90" t="s">
        <v>1203</v>
      </c>
      <c r="J19" s="39" t="s">
        <v>10</v>
      </c>
      <c r="K19" s="26">
        <v>267550</v>
      </c>
      <c r="L19" s="26">
        <f>90840.48*4</f>
        <v>363361.92</v>
      </c>
      <c r="M19" s="23" t="s">
        <v>54</v>
      </c>
      <c r="N19" s="24" t="s">
        <v>8</v>
      </c>
      <c r="O19" s="24">
        <v>43472</v>
      </c>
      <c r="P19" s="167">
        <v>45296</v>
      </c>
      <c r="Q19" s="21" t="s">
        <v>1310</v>
      </c>
      <c r="R19" s="188">
        <f>12+6+6+6+12+12+3+3</f>
        <v>60</v>
      </c>
      <c r="S19" s="56" t="s">
        <v>710</v>
      </c>
      <c r="T19" s="16" t="s">
        <v>980</v>
      </c>
      <c r="U19" s="37" t="s">
        <v>1311</v>
      </c>
      <c r="V19" s="93" t="s">
        <v>1282</v>
      </c>
      <c r="W19" s="93"/>
    </row>
    <row r="20" spans="2:23" ht="136.5" hidden="1" customHeight="1" x14ac:dyDescent="0.25">
      <c r="B20" s="19"/>
      <c r="C20" s="22" t="s">
        <v>43</v>
      </c>
      <c r="D20" s="24">
        <v>43111</v>
      </c>
      <c r="E20" s="22" t="s">
        <v>106</v>
      </c>
      <c r="F20" s="22" t="s">
        <v>611</v>
      </c>
      <c r="G20" s="80" t="s">
        <v>1163</v>
      </c>
      <c r="H20" s="190" t="s">
        <v>1150</v>
      </c>
      <c r="I20" s="190" t="s">
        <v>1218</v>
      </c>
      <c r="J20" s="16" t="s">
        <v>195</v>
      </c>
      <c r="K20" s="26">
        <v>31326.68</v>
      </c>
      <c r="L20" s="63">
        <v>33600</v>
      </c>
      <c r="M20" s="23" t="s">
        <v>54</v>
      </c>
      <c r="N20" s="20" t="s">
        <v>8</v>
      </c>
      <c r="O20" s="24">
        <v>43476</v>
      </c>
      <c r="P20" s="24">
        <v>45301</v>
      </c>
      <c r="Q20" s="21" t="s">
        <v>939</v>
      </c>
      <c r="R20" s="72">
        <f>12+12+12+12+12</f>
        <v>60</v>
      </c>
      <c r="S20" s="56" t="s">
        <v>711</v>
      </c>
      <c r="T20" s="16" t="s">
        <v>886</v>
      </c>
      <c r="U20" s="37" t="s">
        <v>954</v>
      </c>
      <c r="V20" s="164" t="s">
        <v>1016</v>
      </c>
      <c r="W20" s="105"/>
    </row>
    <row r="21" spans="2:23" ht="148.5" hidden="1" customHeight="1" x14ac:dyDescent="0.25">
      <c r="B21" s="39"/>
      <c r="C21" s="107" t="s">
        <v>867</v>
      </c>
      <c r="D21" s="24">
        <v>44484</v>
      </c>
      <c r="E21" s="16" t="s">
        <v>877</v>
      </c>
      <c r="F21" s="16" t="s">
        <v>862</v>
      </c>
      <c r="G21" s="80" t="s">
        <v>1163</v>
      </c>
      <c r="H21" s="177" t="s">
        <v>828</v>
      </c>
      <c r="I21" s="177" t="s">
        <v>1208</v>
      </c>
      <c r="J21" s="16" t="s">
        <v>747</v>
      </c>
      <c r="K21" s="21">
        <v>140637.84</v>
      </c>
      <c r="L21" s="64" t="s">
        <v>1122</v>
      </c>
      <c r="M21" s="23" t="s">
        <v>54</v>
      </c>
      <c r="N21" s="23" t="s">
        <v>8</v>
      </c>
      <c r="O21" s="23">
        <v>44484</v>
      </c>
      <c r="P21" s="178">
        <v>45306</v>
      </c>
      <c r="Q21" s="21" t="s">
        <v>152</v>
      </c>
      <c r="R21" s="34">
        <f>12+12+3</f>
        <v>27</v>
      </c>
      <c r="S21" s="34" t="s">
        <v>710</v>
      </c>
      <c r="T21" s="153" t="s">
        <v>1006</v>
      </c>
      <c r="U21" s="138" t="s">
        <v>746</v>
      </c>
      <c r="V21" s="93" t="s">
        <v>1294</v>
      </c>
      <c r="W21" s="16"/>
    </row>
    <row r="22" spans="2:23" ht="138.75" hidden="1" customHeight="1" x14ac:dyDescent="0.25">
      <c r="B22" s="19"/>
      <c r="C22" s="22" t="s">
        <v>1188</v>
      </c>
      <c r="D22" s="24">
        <v>45126</v>
      </c>
      <c r="E22" s="25" t="s">
        <v>1144</v>
      </c>
      <c r="F22" s="27" t="s">
        <v>1189</v>
      </c>
      <c r="G22" s="25" t="s">
        <v>1163</v>
      </c>
      <c r="H22" s="90" t="s">
        <v>734</v>
      </c>
      <c r="I22" s="90" t="s">
        <v>1190</v>
      </c>
      <c r="J22" s="39" t="s">
        <v>1191</v>
      </c>
      <c r="K22" s="26">
        <v>123465.28</v>
      </c>
      <c r="L22" s="63"/>
      <c r="M22" s="23" t="s">
        <v>54</v>
      </c>
      <c r="N22" s="24" t="s">
        <v>8</v>
      </c>
      <c r="O22" s="24">
        <v>45131</v>
      </c>
      <c r="P22" s="167">
        <v>45311</v>
      </c>
      <c r="Q22" s="26" t="s">
        <v>1192</v>
      </c>
      <c r="R22" s="72" t="s">
        <v>943</v>
      </c>
      <c r="S22" s="56" t="s">
        <v>710</v>
      </c>
      <c r="T22" s="138" t="s">
        <v>822</v>
      </c>
      <c r="U22" s="159" t="s">
        <v>1172</v>
      </c>
      <c r="V22" s="111" t="s">
        <v>1309</v>
      </c>
      <c r="W22" s="89"/>
    </row>
    <row r="23" spans="2:23" ht="130.5" hidden="1" customHeight="1" x14ac:dyDescent="0.25">
      <c r="B23" s="19"/>
      <c r="C23" s="22" t="s">
        <v>43</v>
      </c>
      <c r="D23" s="24">
        <v>43487</v>
      </c>
      <c r="E23" s="22" t="s">
        <v>44</v>
      </c>
      <c r="F23" s="22" t="s">
        <v>614</v>
      </c>
      <c r="G23" s="25" t="s">
        <v>1163</v>
      </c>
      <c r="H23" s="41" t="s">
        <v>1135</v>
      </c>
      <c r="I23" s="41" t="s">
        <v>1228</v>
      </c>
      <c r="J23" s="39" t="s">
        <v>45</v>
      </c>
      <c r="K23" s="26">
        <v>35411.25</v>
      </c>
      <c r="L23" s="63">
        <f>K23+(K23*0.25)</f>
        <v>44264.0625</v>
      </c>
      <c r="M23" s="23" t="s">
        <v>54</v>
      </c>
      <c r="N23" s="24" t="s">
        <v>8</v>
      </c>
      <c r="O23" s="20">
        <v>43488</v>
      </c>
      <c r="P23" s="24">
        <v>45314</v>
      </c>
      <c r="Q23" s="21" t="s">
        <v>1158</v>
      </c>
      <c r="R23" s="72">
        <f>12+12+6+12+12+6</f>
        <v>60</v>
      </c>
      <c r="S23" s="56" t="s">
        <v>710</v>
      </c>
      <c r="T23" s="16" t="s">
        <v>1005</v>
      </c>
      <c r="U23" s="37" t="s">
        <v>1157</v>
      </c>
      <c r="V23" s="93"/>
      <c r="W23" s="93"/>
    </row>
    <row r="24" spans="2:23" ht="144" hidden="1" customHeight="1" x14ac:dyDescent="0.25">
      <c r="B24" s="19"/>
      <c r="C24" s="22" t="s">
        <v>63</v>
      </c>
      <c r="D24" s="24">
        <v>42979</v>
      </c>
      <c r="E24" s="22" t="s">
        <v>228</v>
      </c>
      <c r="F24" s="22" t="s">
        <v>622</v>
      </c>
      <c r="G24" s="25" t="s">
        <v>1163</v>
      </c>
      <c r="H24" s="16" t="s">
        <v>796</v>
      </c>
      <c r="I24" s="16" t="s">
        <v>1229</v>
      </c>
      <c r="J24" s="16" t="s">
        <v>657</v>
      </c>
      <c r="K24" s="26">
        <v>19200</v>
      </c>
      <c r="L24" s="63">
        <f>(2200*12)+(741.57*12)+832.31</f>
        <v>36131.149999999994</v>
      </c>
      <c r="M24" s="23" t="s">
        <v>777</v>
      </c>
      <c r="N24" s="24" t="s">
        <v>8</v>
      </c>
      <c r="O24" s="24">
        <v>42979</v>
      </c>
      <c r="P24" s="24">
        <v>45324</v>
      </c>
      <c r="Q24" s="26" t="s">
        <v>545</v>
      </c>
      <c r="R24" s="34">
        <f>12+12+12+5+12+12+12</f>
        <v>77</v>
      </c>
      <c r="S24" s="56" t="s">
        <v>712</v>
      </c>
      <c r="T24" s="37" t="s">
        <v>1130</v>
      </c>
      <c r="U24" s="37" t="s">
        <v>968</v>
      </c>
      <c r="V24" s="93" t="s">
        <v>969</v>
      </c>
      <c r="W24" s="111"/>
    </row>
    <row r="25" spans="2:23" ht="144" hidden="1" customHeight="1" x14ac:dyDescent="0.25">
      <c r="B25" s="19"/>
      <c r="C25" s="22" t="s">
        <v>263</v>
      </c>
      <c r="D25" s="24">
        <v>43850</v>
      </c>
      <c r="E25" s="22" t="s">
        <v>162</v>
      </c>
      <c r="F25" s="22" t="s">
        <v>625</v>
      </c>
      <c r="G25" s="25" t="s">
        <v>1163</v>
      </c>
      <c r="H25" s="16" t="s">
        <v>161</v>
      </c>
      <c r="I25" s="16" t="s">
        <v>1230</v>
      </c>
      <c r="J25" s="16" t="s">
        <v>202</v>
      </c>
      <c r="K25" s="26">
        <v>5200</v>
      </c>
      <c r="L25" s="63"/>
      <c r="M25" s="23" t="s">
        <v>54</v>
      </c>
      <c r="N25" s="23" t="s">
        <v>8</v>
      </c>
      <c r="O25" s="20">
        <v>43864</v>
      </c>
      <c r="P25" s="24">
        <v>45325</v>
      </c>
      <c r="Q25" s="24" t="s">
        <v>151</v>
      </c>
      <c r="R25" s="41">
        <f>12+12+12+12</f>
        <v>48</v>
      </c>
      <c r="S25" s="46" t="s">
        <v>705</v>
      </c>
      <c r="T25" s="37" t="s">
        <v>948</v>
      </c>
      <c r="U25" s="37" t="s">
        <v>975</v>
      </c>
      <c r="V25" s="93"/>
      <c r="W25" s="137"/>
    </row>
    <row r="26" spans="2:23" ht="154.5" hidden="1" customHeight="1" x14ac:dyDescent="0.25">
      <c r="B26" s="19"/>
      <c r="C26" s="22" t="s">
        <v>72</v>
      </c>
      <c r="D26" s="24">
        <v>43146</v>
      </c>
      <c r="E26" s="22" t="s">
        <v>73</v>
      </c>
      <c r="F26" s="22" t="s">
        <v>856</v>
      </c>
      <c r="G26" s="25" t="s">
        <v>1163</v>
      </c>
      <c r="H26" s="16" t="s">
        <v>797</v>
      </c>
      <c r="I26" s="16" t="s">
        <v>1232</v>
      </c>
      <c r="J26" s="16" t="s">
        <v>820</v>
      </c>
      <c r="K26" s="26">
        <v>9360</v>
      </c>
      <c r="L26" s="63"/>
      <c r="M26" s="23" t="s">
        <v>777</v>
      </c>
      <c r="N26" s="20" t="s">
        <v>8</v>
      </c>
      <c r="O26" s="20">
        <v>43146</v>
      </c>
      <c r="P26" s="24">
        <v>45337</v>
      </c>
      <c r="Q26" s="26" t="s">
        <v>771</v>
      </c>
      <c r="R26" s="34">
        <f>12+12+12+12+12+12</f>
        <v>72</v>
      </c>
      <c r="S26" s="56" t="s">
        <v>712</v>
      </c>
      <c r="T26" s="37" t="s">
        <v>974</v>
      </c>
      <c r="U26" s="16" t="s">
        <v>970</v>
      </c>
      <c r="V26" s="93"/>
      <c r="W26" s="111"/>
    </row>
    <row r="27" spans="2:23" ht="171" hidden="1" customHeight="1" x14ac:dyDescent="0.25">
      <c r="B27" s="19"/>
      <c r="C27" s="22" t="s">
        <v>184</v>
      </c>
      <c r="D27" s="24">
        <v>43857</v>
      </c>
      <c r="E27" s="25" t="s">
        <v>185</v>
      </c>
      <c r="F27" s="25" t="s">
        <v>626</v>
      </c>
      <c r="G27" s="25" t="s">
        <v>1163</v>
      </c>
      <c r="H27" s="16" t="s">
        <v>809</v>
      </c>
      <c r="I27" s="16" t="s">
        <v>1233</v>
      </c>
      <c r="J27" s="16" t="s">
        <v>203</v>
      </c>
      <c r="K27" s="26">
        <v>3900</v>
      </c>
      <c r="L27" s="63"/>
      <c r="M27" s="23" t="s">
        <v>54</v>
      </c>
      <c r="N27" s="23" t="s">
        <v>8</v>
      </c>
      <c r="O27" s="24">
        <v>43892</v>
      </c>
      <c r="P27" s="24">
        <v>45353</v>
      </c>
      <c r="Q27" s="24" t="s">
        <v>151</v>
      </c>
      <c r="R27" s="41">
        <f>12+12+12+12</f>
        <v>48</v>
      </c>
      <c r="S27" s="37" t="s">
        <v>1000</v>
      </c>
      <c r="T27" s="37" t="s">
        <v>950</v>
      </c>
      <c r="U27" s="37" t="s">
        <v>973</v>
      </c>
      <c r="V27" s="93"/>
      <c r="W27" s="89"/>
    </row>
    <row r="28" spans="2:23" ht="215.25" hidden="1" customHeight="1" x14ac:dyDescent="0.25">
      <c r="B28" s="19"/>
      <c r="C28" s="22" t="s">
        <v>790</v>
      </c>
      <c r="D28" s="24">
        <v>44629</v>
      </c>
      <c r="E28" s="22" t="s">
        <v>829</v>
      </c>
      <c r="F28" s="22" t="s">
        <v>830</v>
      </c>
      <c r="G28" s="25" t="s">
        <v>1163</v>
      </c>
      <c r="H28" s="22" t="s">
        <v>831</v>
      </c>
      <c r="I28" s="22" t="s">
        <v>1234</v>
      </c>
      <c r="J28" s="16" t="s">
        <v>38</v>
      </c>
      <c r="K28" s="26">
        <v>50000</v>
      </c>
      <c r="L28" s="63">
        <v>62500</v>
      </c>
      <c r="M28" s="23" t="s">
        <v>789</v>
      </c>
      <c r="N28" s="24" t="s">
        <v>445</v>
      </c>
      <c r="O28" s="24">
        <v>44629</v>
      </c>
      <c r="P28" s="24">
        <v>45360</v>
      </c>
      <c r="Q28" s="21" t="s">
        <v>971</v>
      </c>
      <c r="R28" s="34">
        <f>12+12</f>
        <v>24</v>
      </c>
      <c r="S28" s="56" t="s">
        <v>788</v>
      </c>
      <c r="T28" s="37" t="s">
        <v>1257</v>
      </c>
      <c r="U28" s="37" t="s">
        <v>973</v>
      </c>
      <c r="V28" s="93"/>
      <c r="W28" s="89"/>
    </row>
    <row r="29" spans="2:23" ht="215.25" hidden="1" customHeight="1" x14ac:dyDescent="0.25">
      <c r="B29" s="19"/>
      <c r="C29" s="22">
        <v>9912526306</v>
      </c>
      <c r="D29" s="24">
        <v>45001</v>
      </c>
      <c r="E29" s="22" t="s">
        <v>875</v>
      </c>
      <c r="F29" s="80" t="s">
        <v>857</v>
      </c>
      <c r="G29" s="25" t="s">
        <v>1163</v>
      </c>
      <c r="H29" s="22" t="s">
        <v>676</v>
      </c>
      <c r="I29" s="22" t="s">
        <v>1235</v>
      </c>
      <c r="J29" s="16" t="s">
        <v>677</v>
      </c>
      <c r="K29" s="26">
        <v>645000</v>
      </c>
      <c r="L29" s="26"/>
      <c r="M29" s="23" t="s">
        <v>678</v>
      </c>
      <c r="N29" s="13" t="s">
        <v>445</v>
      </c>
      <c r="O29" s="20">
        <v>44271</v>
      </c>
      <c r="P29" s="23">
        <v>45367</v>
      </c>
      <c r="Q29" s="24" t="s">
        <v>152</v>
      </c>
      <c r="R29" s="34">
        <f>12+12+12</f>
        <v>36</v>
      </c>
      <c r="S29" s="56" t="s">
        <v>710</v>
      </c>
      <c r="T29" s="16" t="s">
        <v>964</v>
      </c>
      <c r="U29" s="16" t="s">
        <v>849</v>
      </c>
      <c r="V29" s="93"/>
      <c r="W29" s="89"/>
    </row>
    <row r="30" spans="2:23" ht="105" hidden="1" customHeight="1" x14ac:dyDescent="0.25">
      <c r="B30" s="19"/>
      <c r="C30" s="22" t="s">
        <v>1022</v>
      </c>
      <c r="D30" s="24">
        <v>45009</v>
      </c>
      <c r="E30" s="25" t="s">
        <v>1023</v>
      </c>
      <c r="F30" s="25" t="s">
        <v>1024</v>
      </c>
      <c r="G30" s="25" t="s">
        <v>1163</v>
      </c>
      <c r="H30" s="19" t="s">
        <v>1025</v>
      </c>
      <c r="I30" s="39" t="s">
        <v>1237</v>
      </c>
      <c r="J30" s="39" t="s">
        <v>1026</v>
      </c>
      <c r="K30" s="26">
        <v>838.8</v>
      </c>
      <c r="L30" s="63"/>
      <c r="M30" s="23" t="s">
        <v>54</v>
      </c>
      <c r="N30" s="24" t="s">
        <v>8</v>
      </c>
      <c r="O30" s="24">
        <v>45013</v>
      </c>
      <c r="P30" s="24">
        <v>45379</v>
      </c>
      <c r="Q30" s="26" t="s">
        <v>143</v>
      </c>
      <c r="R30" s="34">
        <f>12</f>
        <v>12</v>
      </c>
      <c r="S30" s="56" t="s">
        <v>1027</v>
      </c>
      <c r="T30" s="37" t="s">
        <v>1265</v>
      </c>
      <c r="U30" s="16" t="s">
        <v>1028</v>
      </c>
      <c r="V30" s="93"/>
      <c r="W30" s="89"/>
    </row>
    <row r="31" spans="2:23" ht="148.5" hidden="1" customHeight="1" x14ac:dyDescent="0.25">
      <c r="B31" s="19"/>
      <c r="C31" s="22" t="s">
        <v>772</v>
      </c>
      <c r="D31" s="24">
        <v>44595</v>
      </c>
      <c r="E31" s="25" t="s">
        <v>773</v>
      </c>
      <c r="F31" s="27" t="s">
        <v>778</v>
      </c>
      <c r="G31" s="25" t="s">
        <v>1163</v>
      </c>
      <c r="H31" s="22" t="s">
        <v>799</v>
      </c>
      <c r="I31" s="39" t="s">
        <v>1238</v>
      </c>
      <c r="J31" s="16" t="s">
        <v>199</v>
      </c>
      <c r="K31" s="26">
        <v>89034.72</v>
      </c>
      <c r="L31" s="63">
        <v>95649.64</v>
      </c>
      <c r="M31" s="23" t="s">
        <v>54</v>
      </c>
      <c r="N31" s="24" t="s">
        <v>8</v>
      </c>
      <c r="O31" s="24">
        <v>44655</v>
      </c>
      <c r="P31" s="24">
        <v>45386</v>
      </c>
      <c r="Q31" s="26" t="s">
        <v>143</v>
      </c>
      <c r="R31" s="34">
        <f>12+12</f>
        <v>24</v>
      </c>
      <c r="S31" s="56" t="s">
        <v>711</v>
      </c>
      <c r="T31" s="37" t="s">
        <v>959</v>
      </c>
      <c r="U31" s="42" t="s">
        <v>1047</v>
      </c>
      <c r="V31" s="93"/>
      <c r="W31" s="111"/>
    </row>
    <row r="32" spans="2:23" ht="183" hidden="1" customHeight="1" x14ac:dyDescent="0.25">
      <c r="B32" s="19"/>
      <c r="C32" s="22" t="s">
        <v>265</v>
      </c>
      <c r="D32" s="24">
        <v>42835</v>
      </c>
      <c r="E32" s="22" t="s">
        <v>222</v>
      </c>
      <c r="F32" s="22" t="s">
        <v>628</v>
      </c>
      <c r="G32" s="25" t="s">
        <v>1163</v>
      </c>
      <c r="H32" s="16" t="s">
        <v>811</v>
      </c>
      <c r="I32" s="39" t="s">
        <v>1194</v>
      </c>
      <c r="J32" s="16" t="s">
        <v>668</v>
      </c>
      <c r="K32" s="26">
        <v>6250</v>
      </c>
      <c r="L32" s="63"/>
      <c r="M32" s="13" t="s">
        <v>41</v>
      </c>
      <c r="N32" s="13" t="s">
        <v>19</v>
      </c>
      <c r="O32" s="24">
        <v>42835</v>
      </c>
      <c r="P32" s="24">
        <v>45392</v>
      </c>
      <c r="Q32" s="21" t="s">
        <v>1123</v>
      </c>
      <c r="R32" s="34">
        <f>12+12+12+12+12+12+12</f>
        <v>84</v>
      </c>
      <c r="S32" s="56" t="s">
        <v>710</v>
      </c>
      <c r="T32" s="37" t="s">
        <v>960</v>
      </c>
      <c r="U32" s="16" t="s">
        <v>1092</v>
      </c>
      <c r="V32" s="93"/>
      <c r="W32" s="111"/>
    </row>
    <row r="33" spans="2:23" ht="174" hidden="1" customHeight="1" x14ac:dyDescent="0.25">
      <c r="B33" s="19"/>
      <c r="C33" s="22" t="s">
        <v>1036</v>
      </c>
      <c r="D33" s="24">
        <v>45022</v>
      </c>
      <c r="E33" s="16" t="s">
        <v>1039</v>
      </c>
      <c r="F33" s="22" t="s">
        <v>1037</v>
      </c>
      <c r="G33" s="25" t="s">
        <v>1163</v>
      </c>
      <c r="H33" s="39" t="s">
        <v>1035</v>
      </c>
      <c r="I33" s="39" t="s">
        <v>1239</v>
      </c>
      <c r="J33" s="39" t="s">
        <v>1033</v>
      </c>
      <c r="K33" s="26">
        <f>27600+2400+180</f>
        <v>30180</v>
      </c>
      <c r="L33" s="26"/>
      <c r="M33" s="23" t="s">
        <v>1038</v>
      </c>
      <c r="N33" s="20" t="s">
        <v>8</v>
      </c>
      <c r="O33" s="24">
        <v>45026</v>
      </c>
      <c r="P33" s="23">
        <v>45392</v>
      </c>
      <c r="Q33" s="26" t="s">
        <v>143</v>
      </c>
      <c r="R33" s="34">
        <f>12</f>
        <v>12</v>
      </c>
      <c r="S33" s="56" t="s">
        <v>1027</v>
      </c>
      <c r="T33" s="37" t="s">
        <v>1266</v>
      </c>
      <c r="U33" s="16" t="s">
        <v>1093</v>
      </c>
      <c r="V33" s="93"/>
      <c r="W33" s="111"/>
    </row>
    <row r="34" spans="2:23" ht="229.5" hidden="1" customHeight="1" x14ac:dyDescent="0.25">
      <c r="B34" s="19"/>
      <c r="C34" s="22" t="s">
        <v>1098</v>
      </c>
      <c r="D34" s="24">
        <v>45034</v>
      </c>
      <c r="E34" s="27" t="s">
        <v>1099</v>
      </c>
      <c r="F34" s="22" t="s">
        <v>1100</v>
      </c>
      <c r="G34" s="25" t="s">
        <v>1163</v>
      </c>
      <c r="H34" s="16" t="s">
        <v>1101</v>
      </c>
      <c r="I34" s="39" t="s">
        <v>1240</v>
      </c>
      <c r="J34" s="39" t="s">
        <v>1102</v>
      </c>
      <c r="K34" s="26">
        <f>25200+10800</f>
        <v>36000</v>
      </c>
      <c r="L34" s="63"/>
      <c r="M34" s="23" t="s">
        <v>1038</v>
      </c>
      <c r="N34" s="20" t="s">
        <v>8</v>
      </c>
      <c r="O34" s="24">
        <v>45034</v>
      </c>
      <c r="P34" s="24">
        <v>45400</v>
      </c>
      <c r="Q34" s="26" t="s">
        <v>143</v>
      </c>
      <c r="R34" s="34">
        <f>12</f>
        <v>12</v>
      </c>
      <c r="S34" s="56" t="s">
        <v>1027</v>
      </c>
      <c r="T34" s="37" t="s">
        <v>1263</v>
      </c>
      <c r="U34" s="37" t="s">
        <v>1104</v>
      </c>
      <c r="V34" s="93"/>
      <c r="W34" s="111"/>
    </row>
    <row r="35" spans="2:23" ht="156.75" hidden="1" customHeight="1" x14ac:dyDescent="0.25">
      <c r="B35" s="19"/>
      <c r="C35" s="22" t="s">
        <v>1045</v>
      </c>
      <c r="D35" s="24">
        <v>45044</v>
      </c>
      <c r="E35" s="16" t="s">
        <v>1043</v>
      </c>
      <c r="F35" s="22" t="s">
        <v>1044</v>
      </c>
      <c r="G35" s="25" t="s">
        <v>1163</v>
      </c>
      <c r="H35" s="39" t="s">
        <v>1041</v>
      </c>
      <c r="I35" s="39" t="s">
        <v>1241</v>
      </c>
      <c r="J35" s="39" t="s">
        <v>1142</v>
      </c>
      <c r="K35" s="26">
        <f>1078.8</f>
        <v>1078.8</v>
      </c>
      <c r="L35" s="26"/>
      <c r="M35" s="23" t="s">
        <v>54</v>
      </c>
      <c r="N35" s="20" t="s">
        <v>8</v>
      </c>
      <c r="O35" s="24">
        <v>45044</v>
      </c>
      <c r="P35" s="23">
        <v>45410</v>
      </c>
      <c r="Q35" s="26" t="s">
        <v>143</v>
      </c>
      <c r="R35" s="34">
        <f>12</f>
        <v>12</v>
      </c>
      <c r="S35" s="56" t="s">
        <v>1027</v>
      </c>
      <c r="T35" s="37" t="s">
        <v>1264</v>
      </c>
      <c r="U35" s="16" t="s">
        <v>1046</v>
      </c>
      <c r="V35" s="93"/>
      <c r="W35" s="111"/>
    </row>
    <row r="36" spans="2:23" ht="156.75" hidden="1" customHeight="1" x14ac:dyDescent="0.25">
      <c r="B36" s="19"/>
      <c r="C36" s="22" t="s">
        <v>1107</v>
      </c>
      <c r="D36" s="24">
        <v>45057</v>
      </c>
      <c r="E36" s="16" t="s">
        <v>1108</v>
      </c>
      <c r="F36" s="16" t="s">
        <v>1109</v>
      </c>
      <c r="G36" s="25" t="s">
        <v>1255</v>
      </c>
      <c r="H36" s="39" t="s">
        <v>1105</v>
      </c>
      <c r="I36" s="39" t="s">
        <v>1242</v>
      </c>
      <c r="J36" s="16" t="s">
        <v>1106</v>
      </c>
      <c r="K36" s="26">
        <v>2184</v>
      </c>
      <c r="L36" s="63"/>
      <c r="M36" s="23" t="s">
        <v>54</v>
      </c>
      <c r="N36" s="24" t="s">
        <v>8</v>
      </c>
      <c r="O36" s="24">
        <v>45059</v>
      </c>
      <c r="P36" s="24">
        <v>45425</v>
      </c>
      <c r="Q36" s="21" t="s">
        <v>143</v>
      </c>
      <c r="R36" s="34">
        <f>12</f>
        <v>12</v>
      </c>
      <c r="S36" s="56" t="s">
        <v>713</v>
      </c>
      <c r="T36" s="37" t="s">
        <v>1258</v>
      </c>
      <c r="U36" s="37" t="s">
        <v>1114</v>
      </c>
      <c r="V36" s="21"/>
      <c r="W36" s="93"/>
    </row>
    <row r="37" spans="2:23" ht="141.75" hidden="1" customHeight="1" x14ac:dyDescent="0.25">
      <c r="B37" s="19"/>
      <c r="C37" s="22" t="s">
        <v>505</v>
      </c>
      <c r="D37" s="24">
        <v>43985</v>
      </c>
      <c r="E37" s="25" t="s">
        <v>549</v>
      </c>
      <c r="F37" s="27" t="s">
        <v>631</v>
      </c>
      <c r="G37" s="25" t="s">
        <v>1163</v>
      </c>
      <c r="H37" s="16" t="s">
        <v>813</v>
      </c>
      <c r="I37" s="39" t="s">
        <v>1243</v>
      </c>
      <c r="J37" s="16" t="s">
        <v>835</v>
      </c>
      <c r="K37" s="26">
        <v>19860</v>
      </c>
      <c r="L37" s="26"/>
      <c r="M37" s="23" t="s">
        <v>54</v>
      </c>
      <c r="N37" s="13" t="s">
        <v>8</v>
      </c>
      <c r="O37" s="20">
        <v>43986</v>
      </c>
      <c r="P37" s="23">
        <v>45447</v>
      </c>
      <c r="Q37" s="21" t="s">
        <v>1126</v>
      </c>
      <c r="R37" s="34">
        <f>12+12+12+12</f>
        <v>48</v>
      </c>
      <c r="S37" s="56" t="s">
        <v>714</v>
      </c>
      <c r="T37" s="42" t="s">
        <v>1269</v>
      </c>
      <c r="U37" s="37" t="s">
        <v>1127</v>
      </c>
      <c r="V37" s="93"/>
      <c r="W37" s="35"/>
    </row>
    <row r="38" spans="2:23" ht="190.5" hidden="1" customHeight="1" x14ac:dyDescent="0.25">
      <c r="B38" s="19"/>
      <c r="C38" s="22" t="s">
        <v>1144</v>
      </c>
      <c r="D38" s="24">
        <v>45093</v>
      </c>
      <c r="E38" s="25" t="s">
        <v>1145</v>
      </c>
      <c r="F38" s="25" t="s">
        <v>1147</v>
      </c>
      <c r="G38" s="25" t="s">
        <v>1163</v>
      </c>
      <c r="H38" s="16" t="s">
        <v>1143</v>
      </c>
      <c r="I38" s="39" t="s">
        <v>1244</v>
      </c>
      <c r="J38" s="16" t="s">
        <v>1146</v>
      </c>
      <c r="K38" s="26">
        <v>15525</v>
      </c>
      <c r="L38" s="26"/>
      <c r="M38" s="23" t="s">
        <v>777</v>
      </c>
      <c r="N38" s="23" t="s">
        <v>8</v>
      </c>
      <c r="O38" s="24">
        <v>45093</v>
      </c>
      <c r="P38" s="24">
        <v>45459</v>
      </c>
      <c r="Q38" s="26" t="s">
        <v>143</v>
      </c>
      <c r="R38" s="34">
        <f>12</f>
        <v>12</v>
      </c>
      <c r="S38" s="56" t="s">
        <v>705</v>
      </c>
      <c r="T38" s="138" t="s">
        <v>822</v>
      </c>
      <c r="U38" s="37" t="s">
        <v>1148</v>
      </c>
      <c r="V38" s="21"/>
      <c r="W38" s="89"/>
    </row>
    <row r="39" spans="2:23" ht="237.75" hidden="1" customHeight="1" x14ac:dyDescent="0.25">
      <c r="B39" s="16"/>
      <c r="C39" s="16" t="s">
        <v>1138</v>
      </c>
      <c r="D39" s="24">
        <v>45058</v>
      </c>
      <c r="E39" s="16" t="s">
        <v>1108</v>
      </c>
      <c r="F39" s="16" t="s">
        <v>1109</v>
      </c>
      <c r="G39" s="25" t="s">
        <v>1163</v>
      </c>
      <c r="H39" s="16" t="s">
        <v>1136</v>
      </c>
      <c r="I39" s="39" t="s">
        <v>1245</v>
      </c>
      <c r="J39" s="16" t="s">
        <v>1137</v>
      </c>
      <c r="K39" s="21">
        <v>20000</v>
      </c>
      <c r="L39" s="21"/>
      <c r="M39" s="23" t="s">
        <v>777</v>
      </c>
      <c r="N39" s="24" t="s">
        <v>8</v>
      </c>
      <c r="O39" s="23">
        <v>45098</v>
      </c>
      <c r="P39" s="23">
        <v>45464</v>
      </c>
      <c r="Q39" s="21" t="s">
        <v>143</v>
      </c>
      <c r="R39" s="35">
        <f>12</f>
        <v>12</v>
      </c>
      <c r="S39" s="35" t="s">
        <v>715</v>
      </c>
      <c r="T39" s="16" t="s">
        <v>1259</v>
      </c>
      <c r="U39" s="37" t="s">
        <v>1114</v>
      </c>
      <c r="V39" s="93"/>
      <c r="W39" s="16"/>
    </row>
    <row r="40" spans="2:23" ht="140.25" hidden="1" customHeight="1" x14ac:dyDescent="0.25">
      <c r="B40" s="19"/>
      <c r="C40" s="22" t="s">
        <v>499</v>
      </c>
      <c r="D40" s="24">
        <v>44005</v>
      </c>
      <c r="E40" s="25" t="s">
        <v>186</v>
      </c>
      <c r="F40" s="27" t="s">
        <v>693</v>
      </c>
      <c r="G40" s="22" t="s">
        <v>1168</v>
      </c>
      <c r="H40" s="22" t="s">
        <v>187</v>
      </c>
      <c r="I40" s="39" t="s">
        <v>1246</v>
      </c>
      <c r="J40" s="39" t="s">
        <v>729</v>
      </c>
      <c r="K40" s="26">
        <v>15800</v>
      </c>
      <c r="L40" s="26">
        <f>29294.5</f>
        <v>29294.5</v>
      </c>
      <c r="M40" s="23" t="s">
        <v>54</v>
      </c>
      <c r="N40" s="20" t="s">
        <v>8</v>
      </c>
      <c r="O40" s="20">
        <v>44008</v>
      </c>
      <c r="P40" s="24">
        <v>45469</v>
      </c>
      <c r="Q40" s="21" t="s">
        <v>1151</v>
      </c>
      <c r="R40" s="16">
        <f>12+12+12+12</f>
        <v>48</v>
      </c>
      <c r="S40" s="16" t="s">
        <v>707</v>
      </c>
      <c r="T40" s="16" t="s">
        <v>751</v>
      </c>
      <c r="U40" s="37" t="s">
        <v>1153</v>
      </c>
      <c r="V40" s="93"/>
      <c r="W40" s="144"/>
    </row>
    <row r="41" spans="2:23" ht="140.25" hidden="1" customHeight="1" x14ac:dyDescent="0.25">
      <c r="B41" s="19"/>
      <c r="C41" s="22" t="s">
        <v>816</v>
      </c>
      <c r="D41" s="24">
        <v>44742</v>
      </c>
      <c r="E41" s="22" t="s">
        <v>817</v>
      </c>
      <c r="F41" s="80" t="s">
        <v>818</v>
      </c>
      <c r="G41" s="22" t="s">
        <v>1168</v>
      </c>
      <c r="H41" s="39" t="s">
        <v>819</v>
      </c>
      <c r="I41" s="39" t="s">
        <v>1247</v>
      </c>
      <c r="J41" s="16" t="s">
        <v>821</v>
      </c>
      <c r="K41" s="26">
        <f>(1150*12)+(150*12)</f>
        <v>15600</v>
      </c>
      <c r="L41" s="63"/>
      <c r="M41" s="23" t="s">
        <v>777</v>
      </c>
      <c r="N41" s="20" t="s">
        <v>8</v>
      </c>
      <c r="O41" s="24">
        <v>44743</v>
      </c>
      <c r="P41" s="24">
        <v>45474</v>
      </c>
      <c r="Q41" s="21" t="s">
        <v>143</v>
      </c>
      <c r="R41" s="34">
        <f>24</f>
        <v>24</v>
      </c>
      <c r="S41" s="34" t="s">
        <v>1027</v>
      </c>
      <c r="T41" s="38" t="s">
        <v>989</v>
      </c>
      <c r="U41" s="37" t="s">
        <v>843</v>
      </c>
      <c r="V41" s="38"/>
      <c r="W41" s="93"/>
    </row>
    <row r="42" spans="2:23" ht="140.25" hidden="1" customHeight="1" x14ac:dyDescent="0.25">
      <c r="B42" s="19"/>
      <c r="C42" s="22" t="s">
        <v>500</v>
      </c>
      <c r="D42" s="24">
        <v>44012</v>
      </c>
      <c r="E42" s="25" t="s">
        <v>503</v>
      </c>
      <c r="F42" s="27" t="s">
        <v>634</v>
      </c>
      <c r="G42" s="22" t="s">
        <v>1168</v>
      </c>
      <c r="H42" s="16" t="s">
        <v>504</v>
      </c>
      <c r="I42" s="39" t="s">
        <v>1249</v>
      </c>
      <c r="J42" s="39" t="s">
        <v>774</v>
      </c>
      <c r="K42" s="26">
        <v>1479</v>
      </c>
      <c r="L42" s="26">
        <v>1800.02</v>
      </c>
      <c r="M42" s="13" t="s">
        <v>41</v>
      </c>
      <c r="N42" s="13" t="s">
        <v>19</v>
      </c>
      <c r="O42" s="20">
        <v>44014</v>
      </c>
      <c r="P42" s="23">
        <v>45475</v>
      </c>
      <c r="Q42" s="26" t="s">
        <v>1139</v>
      </c>
      <c r="R42" s="34">
        <f>12+12+12+12</f>
        <v>48</v>
      </c>
      <c r="S42" s="34" t="s">
        <v>710</v>
      </c>
      <c r="T42" s="37" t="s">
        <v>1003</v>
      </c>
      <c r="U42" s="159" t="s">
        <v>1152</v>
      </c>
      <c r="V42" s="93"/>
      <c r="W42" s="35"/>
    </row>
    <row r="43" spans="2:23" ht="140.25" hidden="1" customHeight="1" x14ac:dyDescent="0.25">
      <c r="B43" s="19"/>
      <c r="C43" s="22" t="s">
        <v>93</v>
      </c>
      <c r="D43" s="24">
        <v>43651</v>
      </c>
      <c r="E43" s="25" t="s">
        <v>94</v>
      </c>
      <c r="F43" s="25" t="s">
        <v>697</v>
      </c>
      <c r="G43" s="22" t="s">
        <v>1168</v>
      </c>
      <c r="H43" s="16" t="s">
        <v>514</v>
      </c>
      <c r="I43" s="39" t="s">
        <v>1248</v>
      </c>
      <c r="J43" s="39" t="s">
        <v>209</v>
      </c>
      <c r="K43" s="26">
        <v>10000</v>
      </c>
      <c r="L43" s="63"/>
      <c r="M43" s="23" t="s">
        <v>54</v>
      </c>
      <c r="N43" s="24" t="s">
        <v>8</v>
      </c>
      <c r="O43" s="24">
        <v>43654</v>
      </c>
      <c r="P43" s="24">
        <v>45480</v>
      </c>
      <c r="Q43" s="26" t="s">
        <v>165</v>
      </c>
      <c r="R43" s="72">
        <f>12+12+12+12+12</f>
        <v>60</v>
      </c>
      <c r="S43" s="34" t="s">
        <v>705</v>
      </c>
      <c r="T43" s="16" t="s">
        <v>674</v>
      </c>
      <c r="U43" s="37" t="s">
        <v>1114</v>
      </c>
      <c r="V43" s="93"/>
      <c r="W43" s="93"/>
    </row>
    <row r="44" spans="2:23" ht="140.25" hidden="1" customHeight="1" x14ac:dyDescent="0.25">
      <c r="B44" s="19"/>
      <c r="C44" s="22" t="s">
        <v>1165</v>
      </c>
      <c r="D44" s="24">
        <v>45118</v>
      </c>
      <c r="E44" s="22" t="s">
        <v>1166</v>
      </c>
      <c r="F44" s="16" t="s">
        <v>1167</v>
      </c>
      <c r="G44" s="22" t="s">
        <v>1168</v>
      </c>
      <c r="H44" s="16" t="s">
        <v>1169</v>
      </c>
      <c r="I44" s="16" t="s">
        <v>1220</v>
      </c>
      <c r="J44" s="16" t="s">
        <v>1170</v>
      </c>
      <c r="K44" s="26">
        <v>803985</v>
      </c>
      <c r="L44" s="63"/>
      <c r="M44" s="23" t="s">
        <v>54</v>
      </c>
      <c r="N44" s="23" t="s">
        <v>8</v>
      </c>
      <c r="O44" s="24">
        <v>45119</v>
      </c>
      <c r="P44" s="24">
        <v>45485</v>
      </c>
      <c r="Q44" s="26" t="s">
        <v>143</v>
      </c>
      <c r="R44" s="34">
        <f>12</f>
        <v>12</v>
      </c>
      <c r="S44" s="34" t="s">
        <v>710</v>
      </c>
      <c r="T44" s="138" t="s">
        <v>822</v>
      </c>
      <c r="U44" s="16" t="s">
        <v>1171</v>
      </c>
      <c r="V44" s="93"/>
      <c r="W44" s="111"/>
    </row>
    <row r="45" spans="2:23" ht="140.25" hidden="1" customHeight="1" x14ac:dyDescent="0.25">
      <c r="B45" s="19"/>
      <c r="C45" s="22" t="s">
        <v>1178</v>
      </c>
      <c r="D45" s="24">
        <v>45126</v>
      </c>
      <c r="E45" s="22" t="s">
        <v>1177</v>
      </c>
      <c r="F45" s="16" t="s">
        <v>1180</v>
      </c>
      <c r="G45" s="22" t="s">
        <v>1163</v>
      </c>
      <c r="H45" s="22" t="s">
        <v>1183</v>
      </c>
      <c r="I45" s="22" t="s">
        <v>1184</v>
      </c>
      <c r="J45" s="16" t="s">
        <v>1185</v>
      </c>
      <c r="K45" s="26">
        <v>675786</v>
      </c>
      <c r="L45" s="63"/>
      <c r="M45" s="23" t="s">
        <v>54</v>
      </c>
      <c r="N45" s="23" t="s">
        <v>8</v>
      </c>
      <c r="O45" s="24">
        <v>45126</v>
      </c>
      <c r="P45" s="24">
        <v>45492</v>
      </c>
      <c r="Q45" s="21" t="s">
        <v>143</v>
      </c>
      <c r="R45" s="34">
        <f>12</f>
        <v>12</v>
      </c>
      <c r="S45" s="56" t="s">
        <v>705</v>
      </c>
      <c r="T45" s="138" t="s">
        <v>822</v>
      </c>
      <c r="U45" s="37" t="s">
        <v>1187</v>
      </c>
      <c r="V45" s="16"/>
      <c r="W45" s="89"/>
    </row>
    <row r="46" spans="2:23" ht="141" hidden="1" customHeight="1" x14ac:dyDescent="0.25">
      <c r="B46" s="19"/>
      <c r="C46" s="22" t="s">
        <v>1179</v>
      </c>
      <c r="D46" s="24">
        <v>45126</v>
      </c>
      <c r="E46" s="22" t="s">
        <v>1177</v>
      </c>
      <c r="F46" s="16" t="s">
        <v>1181</v>
      </c>
      <c r="G46" s="22" t="s">
        <v>1163</v>
      </c>
      <c r="H46" s="22" t="s">
        <v>1183</v>
      </c>
      <c r="I46" s="22" t="s">
        <v>1184</v>
      </c>
      <c r="J46" s="16" t="s">
        <v>1186</v>
      </c>
      <c r="K46" s="26">
        <v>35570</v>
      </c>
      <c r="L46" s="63"/>
      <c r="M46" s="23" t="s">
        <v>54</v>
      </c>
      <c r="N46" s="23" t="s">
        <v>8</v>
      </c>
      <c r="O46" s="24">
        <v>45126</v>
      </c>
      <c r="P46" s="24">
        <v>45492</v>
      </c>
      <c r="Q46" s="21" t="s">
        <v>143</v>
      </c>
      <c r="R46" s="34">
        <f>12</f>
        <v>12</v>
      </c>
      <c r="S46" s="56" t="s">
        <v>705</v>
      </c>
      <c r="T46" s="138" t="s">
        <v>822</v>
      </c>
      <c r="U46" s="37" t="s">
        <v>1187</v>
      </c>
      <c r="V46" s="93"/>
      <c r="W46" s="89"/>
    </row>
    <row r="47" spans="2:23" ht="141" hidden="1" customHeight="1" x14ac:dyDescent="0.25">
      <c r="B47" s="19"/>
      <c r="C47" s="22" t="s">
        <v>1175</v>
      </c>
      <c r="D47" s="24">
        <v>45126</v>
      </c>
      <c r="E47" s="22" t="s">
        <v>1177</v>
      </c>
      <c r="F47" s="16" t="s">
        <v>1182</v>
      </c>
      <c r="G47" s="22" t="s">
        <v>1163</v>
      </c>
      <c r="H47" s="22" t="s">
        <v>1174</v>
      </c>
      <c r="I47" s="22" t="s">
        <v>1176</v>
      </c>
      <c r="J47" s="16" t="s">
        <v>1270</v>
      </c>
      <c r="K47" s="26">
        <v>6900</v>
      </c>
      <c r="L47" s="63"/>
      <c r="M47" s="23" t="s">
        <v>54</v>
      </c>
      <c r="N47" s="23" t="s">
        <v>8</v>
      </c>
      <c r="O47" s="24">
        <v>45126</v>
      </c>
      <c r="P47" s="24">
        <v>45492</v>
      </c>
      <c r="Q47" s="21" t="s">
        <v>143</v>
      </c>
      <c r="R47" s="34">
        <f>12</f>
        <v>12</v>
      </c>
      <c r="S47" s="56" t="s">
        <v>705</v>
      </c>
      <c r="T47" s="153" t="s">
        <v>822</v>
      </c>
      <c r="U47" s="37" t="s">
        <v>1187</v>
      </c>
      <c r="V47" s="93"/>
      <c r="W47" s="89"/>
    </row>
    <row r="48" spans="2:23" ht="141" hidden="1" customHeight="1" x14ac:dyDescent="0.25">
      <c r="B48" s="19"/>
      <c r="C48" s="22" t="s">
        <v>1224</v>
      </c>
      <c r="D48" s="24">
        <v>45127</v>
      </c>
      <c r="E48" s="25" t="s">
        <v>1225</v>
      </c>
      <c r="F48" s="25" t="s">
        <v>1226</v>
      </c>
      <c r="G48" s="22" t="s">
        <v>1168</v>
      </c>
      <c r="H48" s="16" t="s">
        <v>1222</v>
      </c>
      <c r="I48" s="39" t="s">
        <v>1221</v>
      </c>
      <c r="J48" s="39" t="s">
        <v>1223</v>
      </c>
      <c r="K48" s="26">
        <v>1392</v>
      </c>
      <c r="L48" s="63"/>
      <c r="M48" s="23" t="s">
        <v>54</v>
      </c>
      <c r="N48" s="23" t="s">
        <v>8</v>
      </c>
      <c r="O48" s="24">
        <v>45132</v>
      </c>
      <c r="P48" s="24">
        <v>45498</v>
      </c>
      <c r="Q48" s="26" t="s">
        <v>143</v>
      </c>
      <c r="R48" s="34">
        <f>12</f>
        <v>12</v>
      </c>
      <c r="S48" s="56" t="s">
        <v>710</v>
      </c>
      <c r="T48" s="138" t="s">
        <v>822</v>
      </c>
      <c r="U48" s="37" t="s">
        <v>1227</v>
      </c>
      <c r="V48" s="93"/>
      <c r="W48" s="93"/>
    </row>
    <row r="49" spans="2:23" ht="108" hidden="1" customHeight="1" x14ac:dyDescent="0.25">
      <c r="B49" s="19"/>
      <c r="C49" s="22" t="s">
        <v>256</v>
      </c>
      <c r="D49" s="24">
        <v>43662</v>
      </c>
      <c r="E49" s="22" t="s">
        <v>226</v>
      </c>
      <c r="F49" s="22" t="s">
        <v>635</v>
      </c>
      <c r="G49" s="22" t="s">
        <v>1163</v>
      </c>
      <c r="H49" s="22" t="s">
        <v>800</v>
      </c>
      <c r="I49" s="39" t="s">
        <v>1219</v>
      </c>
      <c r="J49" s="16" t="s">
        <v>150</v>
      </c>
      <c r="K49" s="26">
        <v>4999</v>
      </c>
      <c r="L49" s="63"/>
      <c r="M49" s="23" t="s">
        <v>54</v>
      </c>
      <c r="N49" s="23" t="s">
        <v>8</v>
      </c>
      <c r="O49" s="20">
        <v>43678</v>
      </c>
      <c r="P49" s="24">
        <v>45504</v>
      </c>
      <c r="Q49" s="26" t="s">
        <v>165</v>
      </c>
      <c r="R49" s="72">
        <f>12+12+12+12+12</f>
        <v>60</v>
      </c>
      <c r="S49" s="56" t="s">
        <v>710</v>
      </c>
      <c r="T49" s="37" t="s">
        <v>981</v>
      </c>
      <c r="U49" s="37" t="s">
        <v>1140</v>
      </c>
      <c r="V49" s="93"/>
      <c r="W49" s="93"/>
    </row>
    <row r="50" spans="2:23" ht="128.25" hidden="1" customHeight="1" x14ac:dyDescent="0.25">
      <c r="B50" s="19"/>
      <c r="C50" s="22" t="s">
        <v>521</v>
      </c>
      <c r="D50" s="24">
        <v>44042</v>
      </c>
      <c r="E50" s="25" t="s">
        <v>776</v>
      </c>
      <c r="F50" s="27" t="s">
        <v>522</v>
      </c>
      <c r="G50" s="27" t="s">
        <v>1163</v>
      </c>
      <c r="H50" s="16" t="s">
        <v>523</v>
      </c>
      <c r="I50" s="16" t="s">
        <v>1164</v>
      </c>
      <c r="J50" s="39" t="s">
        <v>689</v>
      </c>
      <c r="K50" s="26">
        <f>110997.36+40600</f>
        <v>151597.35999999999</v>
      </c>
      <c r="L50" s="26">
        <f>K50+36203.04</f>
        <v>187800.4</v>
      </c>
      <c r="M50" s="23" t="s">
        <v>54</v>
      </c>
      <c r="N50" s="13" t="s">
        <v>8</v>
      </c>
      <c r="O50" s="20">
        <v>44046</v>
      </c>
      <c r="P50" s="23">
        <v>45507</v>
      </c>
      <c r="Q50" s="21" t="s">
        <v>1260</v>
      </c>
      <c r="R50" s="72">
        <f>12+12+12+12</f>
        <v>48</v>
      </c>
      <c r="S50" s="173" t="s">
        <v>993</v>
      </c>
      <c r="T50" s="16" t="s">
        <v>725</v>
      </c>
      <c r="U50" s="37" t="s">
        <v>1261</v>
      </c>
      <c r="V50" s="106"/>
      <c r="W50" s="93"/>
    </row>
    <row r="51" spans="2:23" ht="108" hidden="1" customHeight="1" x14ac:dyDescent="0.25">
      <c r="B51" s="19"/>
      <c r="C51" s="22" t="s">
        <v>518</v>
      </c>
      <c r="D51" s="24">
        <v>44025</v>
      </c>
      <c r="E51" s="25" t="s">
        <v>516</v>
      </c>
      <c r="F51" s="27" t="s">
        <v>519</v>
      </c>
      <c r="G51" s="27" t="s">
        <v>1163</v>
      </c>
      <c r="H51" s="16" t="s">
        <v>520</v>
      </c>
      <c r="I51" s="16" t="s">
        <v>1193</v>
      </c>
      <c r="J51" s="39" t="s">
        <v>717</v>
      </c>
      <c r="K51" s="26">
        <v>14800</v>
      </c>
      <c r="L51" s="26"/>
      <c r="M51" s="23" t="s">
        <v>54</v>
      </c>
      <c r="N51" s="13" t="s">
        <v>8</v>
      </c>
      <c r="O51" s="20">
        <v>44046</v>
      </c>
      <c r="P51" s="23">
        <v>45507</v>
      </c>
      <c r="Q51" s="26" t="s">
        <v>151</v>
      </c>
      <c r="R51" s="34">
        <f>12+12+12+12</f>
        <v>48</v>
      </c>
      <c r="S51" s="56" t="s">
        <v>705</v>
      </c>
      <c r="T51" s="16" t="s">
        <v>775</v>
      </c>
      <c r="U51" s="37" t="s">
        <v>847</v>
      </c>
      <c r="V51" s="106"/>
      <c r="W51" s="93"/>
    </row>
    <row r="52" spans="2:23" ht="181.5" hidden="1" customHeight="1" x14ac:dyDescent="0.25">
      <c r="B52" s="19"/>
      <c r="C52" s="22" t="s">
        <v>1271</v>
      </c>
      <c r="D52" s="24">
        <v>45143</v>
      </c>
      <c r="E52" s="25" t="s">
        <v>1272</v>
      </c>
      <c r="F52" s="27" t="s">
        <v>1273</v>
      </c>
      <c r="G52" s="27" t="s">
        <v>1163</v>
      </c>
      <c r="H52" s="16" t="s">
        <v>811</v>
      </c>
      <c r="I52" s="16" t="s">
        <v>1194</v>
      </c>
      <c r="J52" s="39" t="s">
        <v>832</v>
      </c>
      <c r="K52" s="26">
        <v>8042.94</v>
      </c>
      <c r="L52" s="26"/>
      <c r="M52" s="13" t="s">
        <v>41</v>
      </c>
      <c r="N52" s="13" t="s">
        <v>19</v>
      </c>
      <c r="O52" s="20">
        <v>45144</v>
      </c>
      <c r="P52" s="23">
        <v>45510</v>
      </c>
      <c r="Q52" s="26" t="s">
        <v>143</v>
      </c>
      <c r="R52" s="34">
        <f>12</f>
        <v>12</v>
      </c>
      <c r="S52" s="34" t="s">
        <v>710</v>
      </c>
      <c r="T52" s="153" t="s">
        <v>822</v>
      </c>
      <c r="U52" s="37" t="s">
        <v>1274</v>
      </c>
      <c r="V52" s="106"/>
      <c r="W52" s="93"/>
    </row>
    <row r="53" spans="2:23" ht="117" hidden="1" customHeight="1" x14ac:dyDescent="0.25">
      <c r="B53" s="19"/>
      <c r="C53" s="22" t="s">
        <v>888</v>
      </c>
      <c r="D53" s="24">
        <v>44790</v>
      </c>
      <c r="E53" s="22" t="s">
        <v>889</v>
      </c>
      <c r="F53" s="27" t="s">
        <v>890</v>
      </c>
      <c r="G53" s="27" t="s">
        <v>1163</v>
      </c>
      <c r="H53" s="16" t="s">
        <v>795</v>
      </c>
      <c r="I53" s="16" t="s">
        <v>1173</v>
      </c>
      <c r="J53" s="16" t="s">
        <v>891</v>
      </c>
      <c r="K53" s="26">
        <v>122868</v>
      </c>
      <c r="L53" s="26"/>
      <c r="M53" s="23" t="s">
        <v>54</v>
      </c>
      <c r="N53" s="13" t="s">
        <v>445</v>
      </c>
      <c r="O53" s="20">
        <v>44790</v>
      </c>
      <c r="P53" s="23">
        <v>45521</v>
      </c>
      <c r="Q53" s="26" t="s">
        <v>147</v>
      </c>
      <c r="R53" s="34">
        <f>12+12</f>
        <v>24</v>
      </c>
      <c r="S53" s="35" t="s">
        <v>994</v>
      </c>
      <c r="T53" s="16" t="s">
        <v>986</v>
      </c>
      <c r="U53" s="37" t="s">
        <v>1172</v>
      </c>
      <c r="V53" s="106"/>
      <c r="W53" s="16"/>
    </row>
    <row r="54" spans="2:23" ht="117" hidden="1" customHeight="1" x14ac:dyDescent="0.25">
      <c r="B54" s="19"/>
      <c r="C54" s="22" t="s">
        <v>515</v>
      </c>
      <c r="D54" s="24">
        <v>44056</v>
      </c>
      <c r="E54" s="25" t="s">
        <v>516</v>
      </c>
      <c r="F54" s="27" t="s">
        <v>637</v>
      </c>
      <c r="G54" s="22" t="s">
        <v>1163</v>
      </c>
      <c r="H54" s="16" t="s">
        <v>514</v>
      </c>
      <c r="I54" s="39" t="s">
        <v>1248</v>
      </c>
      <c r="J54" s="39" t="s">
        <v>517</v>
      </c>
      <c r="K54" s="102">
        <v>28736.12</v>
      </c>
      <c r="L54" s="26"/>
      <c r="M54" s="23" t="s">
        <v>54</v>
      </c>
      <c r="N54" s="13" t="s">
        <v>8</v>
      </c>
      <c r="O54" s="24">
        <v>44060</v>
      </c>
      <c r="P54" s="23">
        <v>45522</v>
      </c>
      <c r="Q54" s="21" t="s">
        <v>1124</v>
      </c>
      <c r="R54" s="34">
        <f>12+12+12+12</f>
        <v>48</v>
      </c>
      <c r="S54" s="34" t="s">
        <v>705</v>
      </c>
      <c r="T54" s="16" t="s">
        <v>673</v>
      </c>
      <c r="U54" s="37" t="s">
        <v>1125</v>
      </c>
      <c r="V54" s="93"/>
      <c r="W54" s="93"/>
    </row>
    <row r="55" spans="2:23" ht="141.75" customHeight="1" x14ac:dyDescent="0.25">
      <c r="B55" s="19"/>
      <c r="C55" s="22" t="s">
        <v>117</v>
      </c>
      <c r="D55" s="24">
        <v>43703</v>
      </c>
      <c r="E55" s="25" t="s">
        <v>118</v>
      </c>
      <c r="F55" s="25" t="s">
        <v>652</v>
      </c>
      <c r="G55" s="22" t="s">
        <v>1163</v>
      </c>
      <c r="H55" s="16" t="s">
        <v>801</v>
      </c>
      <c r="I55" s="16" t="s">
        <v>1250</v>
      </c>
      <c r="J55" s="16" t="s">
        <v>217</v>
      </c>
      <c r="K55" s="26">
        <v>100881.36</v>
      </c>
      <c r="L55" s="26">
        <f>96000+41830.56</f>
        <v>137830.56</v>
      </c>
      <c r="M55" s="23" t="s">
        <v>54</v>
      </c>
      <c r="N55" s="24" t="s">
        <v>8</v>
      </c>
      <c r="O55" s="24">
        <v>43709</v>
      </c>
      <c r="P55" s="24">
        <v>45535</v>
      </c>
      <c r="Q55" s="21" t="s">
        <v>1317</v>
      </c>
      <c r="R55" s="34">
        <f>60</f>
        <v>60</v>
      </c>
      <c r="S55" s="34" t="s">
        <v>706</v>
      </c>
      <c r="T55" s="21" t="s">
        <v>990</v>
      </c>
      <c r="U55" s="37" t="s">
        <v>844</v>
      </c>
      <c r="V55" s="21" t="s">
        <v>782</v>
      </c>
      <c r="W55" s="89"/>
    </row>
    <row r="56" spans="2:23" ht="141.75" hidden="1" customHeight="1" x14ac:dyDescent="0.25">
      <c r="B56" s="19"/>
      <c r="C56" s="22" t="s">
        <v>254</v>
      </c>
      <c r="D56" s="184">
        <v>42980</v>
      </c>
      <c r="E56" s="25" t="s">
        <v>224</v>
      </c>
      <c r="F56" s="25" t="s">
        <v>638</v>
      </c>
      <c r="G56" s="80" t="s">
        <v>1163</v>
      </c>
      <c r="H56" s="22" t="s">
        <v>804</v>
      </c>
      <c r="I56" s="22" t="s">
        <v>1197</v>
      </c>
      <c r="J56" s="39" t="s">
        <v>65</v>
      </c>
      <c r="K56" s="26">
        <v>25200</v>
      </c>
      <c r="L56" s="63">
        <v>30690.86</v>
      </c>
      <c r="M56" s="23" t="s">
        <v>777</v>
      </c>
      <c r="N56" s="24" t="s">
        <v>8</v>
      </c>
      <c r="O56" s="24">
        <v>42980</v>
      </c>
      <c r="P56" s="24">
        <v>45537</v>
      </c>
      <c r="Q56" s="21" t="s">
        <v>1296</v>
      </c>
      <c r="R56" s="34">
        <f>12+12+12+12+12+12+12+12</f>
        <v>96</v>
      </c>
      <c r="S56" s="34" t="s">
        <v>706</v>
      </c>
      <c r="T56" s="21" t="s">
        <v>988</v>
      </c>
      <c r="U56" s="37" t="s">
        <v>1297</v>
      </c>
      <c r="V56" s="111"/>
      <c r="W56" s="93"/>
    </row>
    <row r="57" spans="2:23" ht="117" hidden="1" customHeight="1" x14ac:dyDescent="0.25">
      <c r="B57" s="19"/>
      <c r="C57" s="22" t="s">
        <v>1292</v>
      </c>
      <c r="D57" s="24">
        <v>45170</v>
      </c>
      <c r="E57" s="22" t="s">
        <v>1290</v>
      </c>
      <c r="F57" s="22" t="s">
        <v>1108</v>
      </c>
      <c r="G57" s="25" t="s">
        <v>1255</v>
      </c>
      <c r="H57" s="16" t="s">
        <v>1287</v>
      </c>
      <c r="I57" s="16" t="s">
        <v>1289</v>
      </c>
      <c r="J57" s="16" t="s">
        <v>1288</v>
      </c>
      <c r="K57" s="26">
        <v>491291.36</v>
      </c>
      <c r="L57" s="26"/>
      <c r="M57" s="23" t="s">
        <v>54</v>
      </c>
      <c r="N57" s="13" t="s">
        <v>8</v>
      </c>
      <c r="O57" s="24">
        <v>45174</v>
      </c>
      <c r="P57" s="23">
        <v>45540</v>
      </c>
      <c r="Q57" s="21" t="s">
        <v>143</v>
      </c>
      <c r="R57" s="34">
        <f>12</f>
        <v>12</v>
      </c>
      <c r="S57" s="34" t="s">
        <v>709</v>
      </c>
      <c r="T57" s="153"/>
      <c r="U57" s="37" t="s">
        <v>1291</v>
      </c>
      <c r="V57" s="111" t="s">
        <v>1293</v>
      </c>
      <c r="W57" s="16"/>
    </row>
    <row r="58" spans="2:23" ht="117" hidden="1" customHeight="1" x14ac:dyDescent="0.25">
      <c r="B58" s="19"/>
      <c r="C58" s="22" t="s">
        <v>592</v>
      </c>
      <c r="D58" s="24">
        <v>44082</v>
      </c>
      <c r="E58" s="22" t="s">
        <v>595</v>
      </c>
      <c r="F58" s="22" t="s">
        <v>640</v>
      </c>
      <c r="G58" s="80" t="s">
        <v>1163</v>
      </c>
      <c r="H58" s="16" t="s">
        <v>908</v>
      </c>
      <c r="I58" s="16" t="s">
        <v>1198</v>
      </c>
      <c r="J58" s="39" t="s">
        <v>965</v>
      </c>
      <c r="K58" s="26">
        <v>5175</v>
      </c>
      <c r="L58" s="26"/>
      <c r="M58" s="23" t="s">
        <v>54</v>
      </c>
      <c r="N58" s="20" t="s">
        <v>8</v>
      </c>
      <c r="O58" s="24">
        <v>44083</v>
      </c>
      <c r="P58" s="23">
        <v>45544</v>
      </c>
      <c r="Q58" s="26" t="s">
        <v>151</v>
      </c>
      <c r="R58" s="34">
        <f>12+12+12+12</f>
        <v>48</v>
      </c>
      <c r="S58" s="34" t="s">
        <v>708</v>
      </c>
      <c r="T58" s="39" t="s">
        <v>911</v>
      </c>
      <c r="U58" s="37" t="s">
        <v>1298</v>
      </c>
      <c r="V58" s="111"/>
      <c r="W58" s="111"/>
    </row>
    <row r="59" spans="2:23" ht="138.75" customHeight="1" x14ac:dyDescent="0.25">
      <c r="B59" s="19"/>
      <c r="C59" s="22" t="s">
        <v>1304</v>
      </c>
      <c r="D59" s="24">
        <v>45175</v>
      </c>
      <c r="E59" s="22" t="s">
        <v>1305</v>
      </c>
      <c r="F59" s="27" t="s">
        <v>1306</v>
      </c>
      <c r="G59" s="80" t="s">
        <v>1163</v>
      </c>
      <c r="H59" s="16" t="s">
        <v>1301</v>
      </c>
      <c r="I59" s="16" t="s">
        <v>1303</v>
      </c>
      <c r="J59" s="16" t="s">
        <v>1302</v>
      </c>
      <c r="K59" s="26">
        <f>68800+10667.52</f>
        <v>79467.520000000004</v>
      </c>
      <c r="L59" s="26"/>
      <c r="M59" s="23" t="s">
        <v>54</v>
      </c>
      <c r="N59" s="20" t="s">
        <v>445</v>
      </c>
      <c r="O59" s="20">
        <v>45180</v>
      </c>
      <c r="P59" s="23">
        <v>45546</v>
      </c>
      <c r="Q59" s="26" t="s">
        <v>143</v>
      </c>
      <c r="R59" s="34">
        <f>12</f>
        <v>12</v>
      </c>
      <c r="S59" s="34" t="s">
        <v>705</v>
      </c>
      <c r="T59" s="138"/>
      <c r="U59" s="37" t="s">
        <v>1307</v>
      </c>
      <c r="V59" s="111"/>
      <c r="W59" s="16"/>
    </row>
    <row r="60" spans="2:23" ht="90" hidden="1" customHeight="1" x14ac:dyDescent="0.25">
      <c r="B60" s="19"/>
      <c r="C60" s="22" t="s">
        <v>567</v>
      </c>
      <c r="D60" s="24">
        <v>44104</v>
      </c>
      <c r="E60" s="22" t="s">
        <v>568</v>
      </c>
      <c r="F60" s="27" t="s">
        <v>644</v>
      </c>
      <c r="G60" s="80" t="s">
        <v>1163</v>
      </c>
      <c r="H60" s="16" t="s">
        <v>569</v>
      </c>
      <c r="I60" s="16" t="s">
        <v>1201</v>
      </c>
      <c r="J60" s="16" t="s">
        <v>570</v>
      </c>
      <c r="K60" s="26">
        <v>6018</v>
      </c>
      <c r="L60" s="26">
        <v>6388.2</v>
      </c>
      <c r="M60" s="23" t="s">
        <v>54</v>
      </c>
      <c r="N60" s="20" t="s">
        <v>8</v>
      </c>
      <c r="O60" s="20">
        <v>44105</v>
      </c>
      <c r="P60" s="23">
        <v>45564</v>
      </c>
      <c r="Q60" s="26" t="s">
        <v>151</v>
      </c>
      <c r="R60" s="188">
        <f>12+12+12+12</f>
        <v>48</v>
      </c>
      <c r="S60" s="35" t="s">
        <v>995</v>
      </c>
      <c r="T60" s="16" t="s">
        <v>731</v>
      </c>
      <c r="U60" s="16" t="s">
        <v>1298</v>
      </c>
      <c r="V60" s="111"/>
      <c r="W60" s="16"/>
    </row>
    <row r="61" spans="2:23" ht="90" hidden="1" customHeight="1" x14ac:dyDescent="0.25">
      <c r="B61" s="19"/>
      <c r="C61" s="22" t="s">
        <v>574</v>
      </c>
      <c r="D61" s="24">
        <v>44104</v>
      </c>
      <c r="E61" s="22" t="s">
        <v>575</v>
      </c>
      <c r="F61" s="27" t="s">
        <v>641</v>
      </c>
      <c r="G61" s="80" t="s">
        <v>1163</v>
      </c>
      <c r="H61" s="16" t="s">
        <v>576</v>
      </c>
      <c r="I61" s="16" t="s">
        <v>1204</v>
      </c>
      <c r="J61" s="16" t="s">
        <v>577</v>
      </c>
      <c r="K61" s="26">
        <v>1500</v>
      </c>
      <c r="L61" s="26"/>
      <c r="M61" s="23" t="s">
        <v>54</v>
      </c>
      <c r="N61" s="20" t="s">
        <v>8</v>
      </c>
      <c r="O61" s="20">
        <v>44105</v>
      </c>
      <c r="P61" s="23">
        <v>45565</v>
      </c>
      <c r="Q61" s="26" t="s">
        <v>151</v>
      </c>
      <c r="R61" s="34">
        <f>12+12+12+12</f>
        <v>48</v>
      </c>
      <c r="S61" s="34" t="s">
        <v>708</v>
      </c>
      <c r="T61" s="37" t="s">
        <v>1128</v>
      </c>
      <c r="U61" s="37" t="s">
        <v>1299</v>
      </c>
      <c r="V61" s="111"/>
      <c r="W61" s="111"/>
    </row>
    <row r="62" spans="2:23" ht="105" hidden="1" customHeight="1" x14ac:dyDescent="0.25">
      <c r="B62" s="19"/>
      <c r="C62" s="22" t="s">
        <v>913</v>
      </c>
      <c r="D62" s="24">
        <v>44839</v>
      </c>
      <c r="E62" s="22" t="s">
        <v>914</v>
      </c>
      <c r="F62" s="22" t="s">
        <v>915</v>
      </c>
      <c r="G62" s="80" t="s">
        <v>1163</v>
      </c>
      <c r="H62" s="17" t="s">
        <v>793</v>
      </c>
      <c r="I62" s="17" t="s">
        <v>1206</v>
      </c>
      <c r="J62" s="39" t="s">
        <v>700</v>
      </c>
      <c r="K62" s="26">
        <v>174855</v>
      </c>
      <c r="L62" s="26">
        <v>182893.8</v>
      </c>
      <c r="M62" s="23" t="s">
        <v>54</v>
      </c>
      <c r="N62" s="23" t="s">
        <v>445</v>
      </c>
      <c r="O62" s="24">
        <v>44841</v>
      </c>
      <c r="P62" s="24">
        <v>45571</v>
      </c>
      <c r="Q62" s="26" t="s">
        <v>143</v>
      </c>
      <c r="R62" s="34">
        <f>12+12</f>
        <v>24</v>
      </c>
      <c r="S62" s="34" t="s">
        <v>705</v>
      </c>
      <c r="T62" s="37" t="s">
        <v>987</v>
      </c>
      <c r="U62" s="37" t="s">
        <v>1299</v>
      </c>
      <c r="V62" s="111"/>
      <c r="W62" s="111"/>
    </row>
    <row r="63" spans="2:23" ht="105" hidden="1" customHeight="1" x14ac:dyDescent="0.25">
      <c r="B63" s="19"/>
      <c r="C63" s="22" t="s">
        <v>918</v>
      </c>
      <c r="D63" s="24">
        <v>44854</v>
      </c>
      <c r="E63" s="22" t="s">
        <v>919</v>
      </c>
      <c r="F63" s="80" t="s">
        <v>920</v>
      </c>
      <c r="G63" s="80" t="s">
        <v>1163</v>
      </c>
      <c r="H63" s="16" t="s">
        <v>921</v>
      </c>
      <c r="I63" s="16" t="s">
        <v>1210</v>
      </c>
      <c r="J63" s="16" t="s">
        <v>922</v>
      </c>
      <c r="K63" s="26">
        <v>1538.8</v>
      </c>
      <c r="L63" s="63"/>
      <c r="M63" s="23" t="s">
        <v>54</v>
      </c>
      <c r="N63" s="20" t="s">
        <v>280</v>
      </c>
      <c r="O63" s="24">
        <v>44854</v>
      </c>
      <c r="P63" s="24">
        <v>45584</v>
      </c>
      <c r="Q63" s="24" t="s">
        <v>147</v>
      </c>
      <c r="R63" s="34">
        <f>12+12</f>
        <v>24</v>
      </c>
      <c r="S63" s="56" t="s">
        <v>1027</v>
      </c>
      <c r="T63" s="37" t="s">
        <v>1134</v>
      </c>
      <c r="U63" s="37" t="s">
        <v>1308</v>
      </c>
      <c r="V63" s="111"/>
      <c r="W63" s="93"/>
    </row>
    <row r="64" spans="2:23" ht="105" hidden="1" customHeight="1" x14ac:dyDescent="0.25">
      <c r="B64" s="19"/>
      <c r="C64" s="104" t="s">
        <v>868</v>
      </c>
      <c r="D64" s="24">
        <v>44496</v>
      </c>
      <c r="E64" s="25" t="s">
        <v>876</v>
      </c>
      <c r="F64" s="16" t="s">
        <v>863</v>
      </c>
      <c r="G64" s="80" t="s">
        <v>1163</v>
      </c>
      <c r="H64" s="16" t="s">
        <v>742</v>
      </c>
      <c r="I64" s="16" t="s">
        <v>1211</v>
      </c>
      <c r="J64" s="39" t="s">
        <v>743</v>
      </c>
      <c r="K64" s="26">
        <v>27792</v>
      </c>
      <c r="L64" s="63">
        <v>29960.02</v>
      </c>
      <c r="M64" s="23" t="s">
        <v>54</v>
      </c>
      <c r="N64" s="23" t="s">
        <v>8</v>
      </c>
      <c r="O64" s="20">
        <v>44498</v>
      </c>
      <c r="P64" s="24">
        <v>45594</v>
      </c>
      <c r="Q64" s="24" t="s">
        <v>152</v>
      </c>
      <c r="R64" s="22">
        <f>12+12+12</f>
        <v>36</v>
      </c>
      <c r="S64" s="46" t="s">
        <v>708</v>
      </c>
      <c r="T64" s="39" t="s">
        <v>909</v>
      </c>
      <c r="U64" s="16" t="s">
        <v>1311</v>
      </c>
      <c r="V64" s="106" t="s">
        <v>1014</v>
      </c>
      <c r="W64" s="111" t="s">
        <v>1300</v>
      </c>
    </row>
    <row r="65" spans="2:23" ht="107.25" hidden="1" customHeight="1" x14ac:dyDescent="0.25">
      <c r="B65" s="19"/>
      <c r="C65" s="22" t="s">
        <v>536</v>
      </c>
      <c r="D65" s="24">
        <v>44040</v>
      </c>
      <c r="E65" s="22" t="s">
        <v>537</v>
      </c>
      <c r="F65" s="22" t="s">
        <v>858</v>
      </c>
      <c r="G65" s="22" t="s">
        <v>1163</v>
      </c>
      <c r="H65" s="16" t="s">
        <v>802</v>
      </c>
      <c r="I65" s="16" t="s">
        <v>1202</v>
      </c>
      <c r="J65" s="16" t="s">
        <v>538</v>
      </c>
      <c r="K65" s="26">
        <v>16200</v>
      </c>
      <c r="L65" s="26">
        <f>(1100.08*12)+(572*12)+469.3</f>
        <v>20534.259999999998</v>
      </c>
      <c r="M65" s="23" t="s">
        <v>777</v>
      </c>
      <c r="N65" s="23" t="s">
        <v>8</v>
      </c>
      <c r="O65" s="20">
        <v>44046</v>
      </c>
      <c r="P65" s="13">
        <v>45872</v>
      </c>
      <c r="Q65" s="26" t="s">
        <v>143</v>
      </c>
      <c r="R65" s="34">
        <v>60</v>
      </c>
      <c r="S65" s="56" t="s">
        <v>706</v>
      </c>
      <c r="T65" s="38" t="s">
        <v>991</v>
      </c>
      <c r="U65" s="37" t="s">
        <v>853</v>
      </c>
      <c r="V65" s="26"/>
      <c r="W65" s="89"/>
    </row>
    <row r="66" spans="2:23" ht="63" hidden="1" customHeight="1" x14ac:dyDescent="0.25">
      <c r="B66" s="19"/>
      <c r="C66" s="22" t="s">
        <v>893</v>
      </c>
      <c r="D66" s="24">
        <v>44818</v>
      </c>
      <c r="E66" s="22" t="s">
        <v>894</v>
      </c>
      <c r="F66" s="22" t="s">
        <v>895</v>
      </c>
      <c r="G66" s="22" t="s">
        <v>1163</v>
      </c>
      <c r="H66" s="17" t="s">
        <v>896</v>
      </c>
      <c r="I66" s="16" t="s">
        <v>1253</v>
      </c>
      <c r="J66" s="16" t="s">
        <v>667</v>
      </c>
      <c r="K66" s="26">
        <v>24000</v>
      </c>
      <c r="L66" s="63"/>
      <c r="M66" s="23" t="s">
        <v>777</v>
      </c>
      <c r="N66" s="23" t="s">
        <v>8</v>
      </c>
      <c r="O66" s="20">
        <v>44823</v>
      </c>
      <c r="P66" s="24">
        <v>45919</v>
      </c>
      <c r="Q66" s="24" t="s">
        <v>143</v>
      </c>
      <c r="R66" s="22">
        <f>12</f>
        <v>12</v>
      </c>
      <c r="S66" s="22" t="s">
        <v>712</v>
      </c>
      <c r="T66" s="16" t="s">
        <v>1132</v>
      </c>
      <c r="U66" s="16" t="s">
        <v>897</v>
      </c>
      <c r="V66" s="93"/>
      <c r="W66" s="111"/>
    </row>
    <row r="67" spans="2:23" ht="91.5" hidden="1" customHeight="1" x14ac:dyDescent="0.25">
      <c r="B67" s="19"/>
      <c r="C67" s="22" t="s">
        <v>904</v>
      </c>
      <c r="D67" s="24">
        <v>44795</v>
      </c>
      <c r="E67" s="16" t="s">
        <v>972</v>
      </c>
      <c r="F67" s="80" t="s">
        <v>905</v>
      </c>
      <c r="G67" s="22" t="s">
        <v>1163</v>
      </c>
      <c r="H67" s="39" t="s">
        <v>903</v>
      </c>
      <c r="I67" s="16" t="s">
        <v>1254</v>
      </c>
      <c r="J67" s="16" t="s">
        <v>906</v>
      </c>
      <c r="K67" s="26">
        <v>19200</v>
      </c>
      <c r="L67" s="63"/>
      <c r="M67" s="23" t="s">
        <v>777</v>
      </c>
      <c r="N67" s="20" t="s">
        <v>8</v>
      </c>
      <c r="O67" s="24">
        <v>44795</v>
      </c>
      <c r="P67" s="24">
        <v>46621</v>
      </c>
      <c r="Q67" s="21" t="s">
        <v>143</v>
      </c>
      <c r="R67" s="34">
        <f>60</f>
        <v>60</v>
      </c>
      <c r="S67" s="34"/>
      <c r="T67" s="153" t="s">
        <v>822</v>
      </c>
      <c r="U67" s="16" t="s">
        <v>899</v>
      </c>
      <c r="V67" s="21"/>
      <c r="W67" s="93"/>
    </row>
    <row r="68" spans="2:23" ht="99" hidden="1" customHeight="1" x14ac:dyDescent="0.25">
      <c r="B68" s="19"/>
      <c r="C68" s="22" t="s">
        <v>96</v>
      </c>
      <c r="D68" s="24">
        <v>43787</v>
      </c>
      <c r="E68" s="22" t="s">
        <v>177</v>
      </c>
      <c r="F68" s="22" t="s">
        <v>653</v>
      </c>
      <c r="G68" s="22" t="s">
        <v>1163</v>
      </c>
      <c r="H68" s="16" t="s">
        <v>178</v>
      </c>
      <c r="I68" s="16" t="s">
        <v>1251</v>
      </c>
      <c r="J68" s="16" t="s">
        <v>836</v>
      </c>
      <c r="K68" s="21" t="s">
        <v>179</v>
      </c>
      <c r="L68" s="26"/>
      <c r="M68" s="23" t="s">
        <v>54</v>
      </c>
      <c r="N68" s="23" t="s">
        <v>280</v>
      </c>
      <c r="O68" s="24">
        <v>43782</v>
      </c>
      <c r="P68" s="23" t="s">
        <v>180</v>
      </c>
      <c r="Q68" s="24" t="s">
        <v>143</v>
      </c>
      <c r="R68" s="22" t="s">
        <v>452</v>
      </c>
      <c r="S68" s="22" t="s">
        <v>710</v>
      </c>
      <c r="T68" s="16" t="s">
        <v>985</v>
      </c>
      <c r="U68" s="16" t="s">
        <v>850</v>
      </c>
      <c r="V68" s="26"/>
      <c r="W68" s="89"/>
    </row>
    <row r="69" spans="2:23" ht="86.25" hidden="1" customHeight="1" x14ac:dyDescent="0.25">
      <c r="B69" s="19"/>
      <c r="C69" s="22">
        <v>5029833</v>
      </c>
      <c r="D69" s="24">
        <v>42993</v>
      </c>
      <c r="E69" s="22" t="s">
        <v>230</v>
      </c>
      <c r="F69" s="80" t="s">
        <v>864</v>
      </c>
      <c r="G69" s="22" t="s">
        <v>1163</v>
      </c>
      <c r="H69" s="22" t="s">
        <v>803</v>
      </c>
      <c r="I69" s="22" t="s">
        <v>1252</v>
      </c>
      <c r="J69" s="16" t="s">
        <v>20</v>
      </c>
      <c r="K69" s="26" t="s">
        <v>78</v>
      </c>
      <c r="L69" s="26"/>
      <c r="M69" s="23" t="s">
        <v>54</v>
      </c>
      <c r="N69" s="20" t="s">
        <v>8</v>
      </c>
      <c r="O69" s="20">
        <v>42993</v>
      </c>
      <c r="P69" s="13" t="s">
        <v>92</v>
      </c>
      <c r="Q69" s="26" t="s">
        <v>143</v>
      </c>
      <c r="R69" s="34" t="s">
        <v>452</v>
      </c>
      <c r="S69" s="34" t="s">
        <v>710</v>
      </c>
      <c r="T69" s="16" t="s">
        <v>957</v>
      </c>
      <c r="U69" s="16" t="s">
        <v>848</v>
      </c>
      <c r="V69" s="26"/>
      <c r="W69" s="89"/>
    </row>
    <row r="70" spans="2:23" ht="69.75" customHeight="1" x14ac:dyDescent="0.25">
      <c r="C70" s="32"/>
      <c r="D70" s="32"/>
      <c r="E70" s="32"/>
      <c r="F70" s="160"/>
      <c r="G70" s="160"/>
      <c r="H70" s="32"/>
      <c r="I70" s="32"/>
      <c r="J70" s="158"/>
      <c r="K70" s="12"/>
      <c r="L70" s="12"/>
      <c r="M70" s="161"/>
      <c r="N70" s="162"/>
      <c r="O70" s="162"/>
      <c r="P70" s="163"/>
      <c r="Q70" s="12"/>
      <c r="R70" s="157"/>
      <c r="S70" s="157"/>
      <c r="T70" s="158"/>
      <c r="U70" s="158"/>
      <c r="V70" s="12"/>
    </row>
    <row r="72" spans="2:23" x14ac:dyDescent="0.25">
      <c r="E72" s="59"/>
      <c r="F72" t="s">
        <v>479</v>
      </c>
      <c r="G72"/>
      <c r="H72" s="14"/>
      <c r="I72" s="14"/>
      <c r="K72" s="86"/>
    </row>
    <row r="73" spans="2:23" x14ac:dyDescent="0.25">
      <c r="E73" s="60"/>
      <c r="F73" t="s">
        <v>534</v>
      </c>
      <c r="G73"/>
      <c r="H73" s="14"/>
      <c r="I73" s="14"/>
      <c r="K73" s="86"/>
    </row>
    <row r="74" spans="2:23" x14ac:dyDescent="0.25">
      <c r="E74" s="61"/>
      <c r="F74" t="s">
        <v>535</v>
      </c>
      <c r="G74"/>
      <c r="H74" s="14"/>
      <c r="I74" s="14"/>
      <c r="K74" s="86"/>
    </row>
    <row r="75" spans="2:23" x14ac:dyDescent="0.25">
      <c r="E75" s="78"/>
      <c r="F75" s="194" t="s">
        <v>480</v>
      </c>
      <c r="G75" s="195"/>
      <c r="H75" s="195"/>
      <c r="I75" s="195"/>
      <c r="J75" s="195"/>
      <c r="K75" s="86"/>
    </row>
    <row r="76" spans="2:23" x14ac:dyDescent="0.25">
      <c r="E76" s="41"/>
      <c r="F76" s="194" t="s">
        <v>945</v>
      </c>
      <c r="G76" s="195"/>
      <c r="H76" s="195"/>
      <c r="I76" s="195"/>
      <c r="J76" s="195"/>
      <c r="K76" s="195"/>
    </row>
    <row r="77" spans="2:23" x14ac:dyDescent="0.25">
      <c r="E77" s="73"/>
      <c r="F77" s="194" t="s">
        <v>946</v>
      </c>
      <c r="G77" s="195"/>
      <c r="H77" s="195"/>
      <c r="I77" s="195"/>
      <c r="J77" s="195"/>
    </row>
    <row r="78" spans="2:23" x14ac:dyDescent="0.25">
      <c r="F78" s="6"/>
      <c r="G78" s="6"/>
      <c r="H78" s="14"/>
      <c r="I78" s="14"/>
    </row>
  </sheetData>
  <autoFilter ref="B8:W69" xr:uid="{00000000-0001-0000-0000-000000000000}">
    <filterColumn colId="6">
      <filters>
        <filter val="HERMELINO LOPES DE OLIVEIRA"/>
        <filter val="MS10 COMÉRCIO E SERVIÇO DE INFORMÁTICA LTDA"/>
      </filters>
    </filterColumn>
    <sortState xmlns:xlrd2="http://schemas.microsoft.com/office/spreadsheetml/2017/richdata2" ref="B9:W69">
      <sortCondition ref="P8:P69"/>
    </sortState>
  </autoFilter>
  <mergeCells count="7">
    <mergeCell ref="T7:W7"/>
    <mergeCell ref="O7:R7"/>
    <mergeCell ref="F75:J75"/>
    <mergeCell ref="F76:K76"/>
    <mergeCell ref="F77:J77"/>
    <mergeCell ref="C7:J7"/>
    <mergeCell ref="K7:N7"/>
  </mergeCells>
  <phoneticPr fontId="6" type="noConversion"/>
  <conditionalFormatting sqref="P9 P15:P23">
    <cfRule type="cellIs" dxfId="20" priority="10" operator="lessThan">
      <formula>#REF!</formula>
    </cfRule>
  </conditionalFormatting>
  <pageMargins left="0" right="0" top="0" bottom="0" header="0" footer="0"/>
  <pageSetup paperSize="9" scale="47" orientation="landscape" r:id="rId1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X128"/>
  <sheetViews>
    <sheetView topLeftCell="H125" zoomScale="70" zoomScaleNormal="70" workbookViewId="0">
      <selection activeCell="T128" sqref="T128"/>
    </sheetView>
  </sheetViews>
  <sheetFormatPr defaultRowHeight="15" x14ac:dyDescent="0.25"/>
  <cols>
    <col min="1" max="1" width="4.42578125" style="6" customWidth="1"/>
    <col min="2" max="2" width="12.140625" style="6" customWidth="1"/>
    <col min="3" max="3" width="17.42578125" style="6" customWidth="1"/>
    <col min="4" max="4" width="19" style="6" customWidth="1"/>
    <col min="5" max="5" width="14.28515625" style="14" customWidth="1"/>
    <col min="6" max="6" width="33" customWidth="1"/>
    <col min="7" max="7" width="29.85546875" customWidth="1"/>
    <col min="8" max="8" width="34.5703125" customWidth="1"/>
    <col min="9" max="9" width="30.5703125" customWidth="1"/>
    <col min="10" max="10" width="27" customWidth="1"/>
    <col min="11" max="11" width="17" customWidth="1"/>
    <col min="12" max="12" width="18.85546875" customWidth="1"/>
    <col min="13" max="13" width="22.140625" style="1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1.85546875" customWidth="1"/>
    <col min="19" max="19" width="19.28515625" style="11" customWidth="1"/>
    <col min="20" max="20" width="28.7109375" style="11" customWidth="1"/>
    <col min="21" max="21" width="19.28515625" style="11" customWidth="1"/>
    <col min="22" max="22" width="26.28515625" style="11" customWidth="1"/>
    <col min="23" max="23" width="23.28515625" style="11" customWidth="1"/>
  </cols>
  <sheetData>
    <row r="3" spans="1:24" s="2" customFormat="1" ht="15.75" x14ac:dyDescent="0.2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 x14ac:dyDescent="0.25">
      <c r="B8" s="33"/>
      <c r="C8" s="192" t="s">
        <v>286</v>
      </c>
      <c r="D8" s="192"/>
      <c r="E8" s="192"/>
      <c r="F8" s="192"/>
      <c r="G8" s="193"/>
      <c r="H8" s="196" t="s">
        <v>287</v>
      </c>
      <c r="I8" s="197"/>
      <c r="J8" s="197"/>
      <c r="K8" s="198"/>
      <c r="L8" s="191" t="s">
        <v>283</v>
      </c>
      <c r="M8" s="192"/>
      <c r="N8" s="192"/>
      <c r="O8" s="193"/>
      <c r="P8" s="199" t="s">
        <v>292</v>
      </c>
      <c r="Q8" s="199"/>
      <c r="R8" s="199"/>
    </row>
    <row r="9" spans="1:24" s="9" customFormat="1" ht="67.5" customHeight="1" x14ac:dyDescent="0.25">
      <c r="A9" s="6"/>
      <c r="B9" s="7" t="s">
        <v>0</v>
      </c>
      <c r="C9" s="7" t="s">
        <v>1</v>
      </c>
      <c r="D9" s="7" t="s">
        <v>2</v>
      </c>
      <c r="E9" s="8" t="s">
        <v>159</v>
      </c>
      <c r="F9" s="7" t="s">
        <v>3</v>
      </c>
      <c r="G9" s="7" t="s">
        <v>4</v>
      </c>
      <c r="H9" s="8" t="s">
        <v>284</v>
      </c>
      <c r="I9" s="8" t="s">
        <v>285</v>
      </c>
      <c r="J9" s="7" t="s">
        <v>5</v>
      </c>
      <c r="K9" s="8" t="s">
        <v>6</v>
      </c>
      <c r="L9" s="8" t="s">
        <v>7</v>
      </c>
      <c r="M9" s="8" t="s">
        <v>293</v>
      </c>
      <c r="N9" s="7" t="s">
        <v>148</v>
      </c>
      <c r="O9" s="7" t="s">
        <v>288</v>
      </c>
      <c r="P9" s="8" t="s">
        <v>289</v>
      </c>
      <c r="Q9" s="8" t="s">
        <v>290</v>
      </c>
      <c r="R9" s="8" t="s">
        <v>291</v>
      </c>
      <c r="S9" s="10"/>
      <c r="T9" s="10"/>
      <c r="U9" s="10"/>
      <c r="V9" s="10"/>
      <c r="W9" s="10"/>
      <c r="X9" s="10"/>
    </row>
    <row r="10" spans="1:24" ht="30" x14ac:dyDescent="0.25">
      <c r="B10" s="19"/>
      <c r="C10" s="22" t="s">
        <v>257</v>
      </c>
      <c r="D10" s="22" t="s">
        <v>229</v>
      </c>
      <c r="E10" s="22"/>
      <c r="F10" s="16" t="s">
        <v>154</v>
      </c>
      <c r="G10" s="16" t="s">
        <v>155</v>
      </c>
      <c r="H10" s="26">
        <v>336</v>
      </c>
      <c r="I10" s="26"/>
      <c r="J10" s="23" t="s">
        <v>54</v>
      </c>
      <c r="K10" s="23" t="s">
        <v>8</v>
      </c>
      <c r="L10" s="24">
        <v>43664</v>
      </c>
      <c r="M10" s="55">
        <v>43951</v>
      </c>
      <c r="N10" s="24" t="s">
        <v>407</v>
      </c>
      <c r="O10" s="22">
        <f>5+4</f>
        <v>9</v>
      </c>
      <c r="P10" s="37" t="s">
        <v>297</v>
      </c>
      <c r="Q10" s="24"/>
      <c r="R10" s="26"/>
    </row>
    <row r="11" spans="1:24" ht="45" x14ac:dyDescent="0.25">
      <c r="B11" s="19"/>
      <c r="C11" s="22" t="s">
        <v>474</v>
      </c>
      <c r="D11" s="22" t="s">
        <v>475</v>
      </c>
      <c r="E11" s="25"/>
      <c r="F11" s="17" t="s">
        <v>371</v>
      </c>
      <c r="G11" s="16" t="s">
        <v>372</v>
      </c>
      <c r="H11" s="26"/>
      <c r="I11" s="26"/>
      <c r="J11" s="23" t="s">
        <v>404</v>
      </c>
      <c r="K11" s="24" t="s">
        <v>8</v>
      </c>
      <c r="L11" s="24">
        <v>43475</v>
      </c>
      <c r="M11" s="24">
        <v>43656</v>
      </c>
      <c r="N11" s="26" t="s">
        <v>407</v>
      </c>
      <c r="O11" s="44">
        <f>12</f>
        <v>12</v>
      </c>
      <c r="P11" s="37" t="s">
        <v>408</v>
      </c>
      <c r="Q11" s="37" t="s">
        <v>409</v>
      </c>
      <c r="R11" s="21"/>
    </row>
    <row r="12" spans="1:24" ht="75" x14ac:dyDescent="0.25">
      <c r="B12" s="19"/>
      <c r="C12" s="22" t="s">
        <v>66</v>
      </c>
      <c r="D12" s="25" t="s">
        <v>55</v>
      </c>
      <c r="E12" s="25"/>
      <c r="F12" s="22" t="s">
        <v>67</v>
      </c>
      <c r="G12" s="16" t="s">
        <v>68</v>
      </c>
      <c r="H12" s="26">
        <v>8400</v>
      </c>
      <c r="I12" s="26"/>
      <c r="J12" s="23" t="s">
        <v>54</v>
      </c>
      <c r="K12" s="24" t="s">
        <v>8</v>
      </c>
      <c r="L12" s="24">
        <v>43222</v>
      </c>
      <c r="M12" s="24">
        <v>43953</v>
      </c>
      <c r="N12" s="26" t="s">
        <v>407</v>
      </c>
      <c r="O12" s="34">
        <f>12+12</f>
        <v>24</v>
      </c>
      <c r="P12" s="39" t="s">
        <v>299</v>
      </c>
      <c r="Q12" s="37"/>
      <c r="R12" s="21" t="s">
        <v>467</v>
      </c>
    </row>
    <row r="13" spans="1:24" ht="75" x14ac:dyDescent="0.25">
      <c r="B13" s="19"/>
      <c r="C13" s="22" t="s">
        <v>472</v>
      </c>
      <c r="D13" s="22" t="s">
        <v>473</v>
      </c>
      <c r="E13" s="25"/>
      <c r="F13" s="16" t="s">
        <v>471</v>
      </c>
      <c r="G13" s="16" t="s">
        <v>470</v>
      </c>
      <c r="H13" s="26"/>
      <c r="I13" s="26"/>
      <c r="J13" s="23" t="s">
        <v>54</v>
      </c>
      <c r="K13" s="24" t="s">
        <v>8</v>
      </c>
      <c r="L13" s="24">
        <v>42964</v>
      </c>
      <c r="M13" s="24">
        <v>44061</v>
      </c>
      <c r="N13" s="26" t="s">
        <v>407</v>
      </c>
      <c r="O13" s="56">
        <f>12+12+12</f>
        <v>36</v>
      </c>
      <c r="P13" s="39" t="s">
        <v>299</v>
      </c>
      <c r="Q13" s="37" t="s">
        <v>476</v>
      </c>
      <c r="R13" s="21" t="s">
        <v>468</v>
      </c>
    </row>
    <row r="14" spans="1:24" ht="30" x14ac:dyDescent="0.25">
      <c r="B14" s="19"/>
      <c r="C14" s="22" t="s">
        <v>530</v>
      </c>
      <c r="D14" s="22" t="s">
        <v>529</v>
      </c>
      <c r="E14" s="25"/>
      <c r="F14" s="16" t="s">
        <v>531</v>
      </c>
      <c r="G14" s="16" t="s">
        <v>469</v>
      </c>
      <c r="H14" s="26">
        <v>5880</v>
      </c>
      <c r="I14" s="26"/>
      <c r="J14" s="23" t="s">
        <v>54</v>
      </c>
      <c r="K14" s="24" t="s">
        <v>8</v>
      </c>
      <c r="L14" s="24">
        <v>43042</v>
      </c>
      <c r="M14" s="24">
        <v>43772</v>
      </c>
      <c r="N14" s="26" t="s">
        <v>407</v>
      </c>
      <c r="O14" s="56">
        <f>12+12</f>
        <v>24</v>
      </c>
      <c r="P14" s="39" t="s">
        <v>299</v>
      </c>
      <c r="Q14" s="37"/>
      <c r="R14" s="21"/>
    </row>
    <row r="15" spans="1:24" ht="30" x14ac:dyDescent="0.25">
      <c r="B15" s="19"/>
      <c r="C15" s="22" t="s">
        <v>95</v>
      </c>
      <c r="D15" s="22" t="s">
        <v>96</v>
      </c>
      <c r="E15" s="25"/>
      <c r="F15" s="16" t="s">
        <v>97</v>
      </c>
      <c r="G15" s="16" t="s">
        <v>373</v>
      </c>
      <c r="H15" s="26"/>
      <c r="I15" s="26"/>
      <c r="J15" s="23" t="s">
        <v>404</v>
      </c>
      <c r="K15" s="24" t="s">
        <v>8</v>
      </c>
      <c r="L15" s="24">
        <v>43588</v>
      </c>
      <c r="M15" s="24">
        <v>43680</v>
      </c>
      <c r="N15" s="26" t="s">
        <v>407</v>
      </c>
      <c r="O15" s="44">
        <f>3</f>
        <v>3</v>
      </c>
      <c r="P15" s="37" t="s">
        <v>441</v>
      </c>
      <c r="Q15" s="37" t="s">
        <v>410</v>
      </c>
      <c r="R15" s="21"/>
    </row>
    <row r="16" spans="1:24" ht="30" x14ac:dyDescent="0.25">
      <c r="B16" s="19"/>
      <c r="C16" s="22" t="s">
        <v>343</v>
      </c>
      <c r="D16" s="25" t="s">
        <v>344</v>
      </c>
      <c r="E16" s="25"/>
      <c r="F16" s="22" t="s">
        <v>374</v>
      </c>
      <c r="G16" s="16" t="s">
        <v>375</v>
      </c>
      <c r="H16" s="26"/>
      <c r="I16" s="26"/>
      <c r="J16" s="23" t="s">
        <v>404</v>
      </c>
      <c r="K16" s="24" t="s">
        <v>8</v>
      </c>
      <c r="L16" s="24">
        <v>43325</v>
      </c>
      <c r="M16" s="24">
        <v>43690</v>
      </c>
      <c r="N16" s="26" t="s">
        <v>407</v>
      </c>
      <c r="O16" s="44">
        <f>12</f>
        <v>12</v>
      </c>
      <c r="P16" s="43" t="s">
        <v>411</v>
      </c>
      <c r="Q16" s="37" t="s">
        <v>412</v>
      </c>
      <c r="R16" s="26"/>
    </row>
    <row r="17" spans="2:18" ht="30" x14ac:dyDescent="0.25">
      <c r="B17" s="19"/>
      <c r="C17" s="22" t="s">
        <v>345</v>
      </c>
      <c r="D17" s="25" t="s">
        <v>346</v>
      </c>
      <c r="E17" s="25"/>
      <c r="F17" s="22" t="s">
        <v>376</v>
      </c>
      <c r="G17" s="16" t="s">
        <v>377</v>
      </c>
      <c r="H17" s="26"/>
      <c r="I17" s="26"/>
      <c r="J17" s="23" t="s">
        <v>404</v>
      </c>
      <c r="K17" s="24" t="s">
        <v>8</v>
      </c>
      <c r="L17" s="24">
        <v>43334</v>
      </c>
      <c r="M17" s="24">
        <v>43699</v>
      </c>
      <c r="N17" s="26" t="s">
        <v>407</v>
      </c>
      <c r="O17" s="44">
        <f>12</f>
        <v>12</v>
      </c>
      <c r="P17" s="43" t="s">
        <v>413</v>
      </c>
      <c r="Q17" s="37" t="s">
        <v>414</v>
      </c>
      <c r="R17" s="26"/>
    </row>
    <row r="18" spans="2:18" ht="30" x14ac:dyDescent="0.25">
      <c r="B18" s="19"/>
      <c r="C18" s="22" t="s">
        <v>347</v>
      </c>
      <c r="D18" s="25" t="s">
        <v>343</v>
      </c>
      <c r="E18" s="25"/>
      <c r="F18" s="22" t="s">
        <v>378</v>
      </c>
      <c r="G18" s="16" t="s">
        <v>379</v>
      </c>
      <c r="H18" s="26"/>
      <c r="I18" s="26"/>
      <c r="J18" s="23" t="s">
        <v>404</v>
      </c>
      <c r="K18" s="24" t="s">
        <v>8</v>
      </c>
      <c r="L18" s="24">
        <v>43364</v>
      </c>
      <c r="M18" s="24">
        <v>43729</v>
      </c>
      <c r="N18" s="26" t="s">
        <v>407</v>
      </c>
      <c r="O18" s="44">
        <f>12</f>
        <v>12</v>
      </c>
      <c r="P18" s="38" t="s">
        <v>415</v>
      </c>
      <c r="Q18" s="16" t="s">
        <v>416</v>
      </c>
      <c r="R18" s="45"/>
    </row>
    <row r="19" spans="2:18" ht="45" x14ac:dyDescent="0.25">
      <c r="B19" s="19"/>
      <c r="C19" s="22" t="s">
        <v>348</v>
      </c>
      <c r="D19" s="22" t="s">
        <v>349</v>
      </c>
      <c r="E19" s="22"/>
      <c r="F19" s="42" t="s">
        <v>40</v>
      </c>
      <c r="G19" s="16" t="s">
        <v>380</v>
      </c>
      <c r="H19" s="21"/>
      <c r="I19" s="26"/>
      <c r="J19" s="23" t="s">
        <v>404</v>
      </c>
      <c r="K19" s="24" t="s">
        <v>8</v>
      </c>
      <c r="L19" s="24">
        <v>43389</v>
      </c>
      <c r="M19" s="24">
        <v>43754</v>
      </c>
      <c r="N19" s="26" t="s">
        <v>407</v>
      </c>
      <c r="O19" s="44">
        <f>12</f>
        <v>12</v>
      </c>
      <c r="P19" s="37" t="s">
        <v>417</v>
      </c>
      <c r="Q19" s="16" t="s">
        <v>418</v>
      </c>
      <c r="R19" s="45"/>
    </row>
    <row r="20" spans="2:18" ht="30" x14ac:dyDescent="0.25">
      <c r="B20" s="19"/>
      <c r="C20" s="22" t="s">
        <v>350</v>
      </c>
      <c r="D20" s="22" t="s">
        <v>351</v>
      </c>
      <c r="E20" s="19"/>
      <c r="F20" s="16" t="s">
        <v>97</v>
      </c>
      <c r="G20" s="16" t="s">
        <v>381</v>
      </c>
      <c r="H20" s="26"/>
      <c r="I20" s="26"/>
      <c r="J20" s="23" t="s">
        <v>405</v>
      </c>
      <c r="K20" s="24" t="s">
        <v>8</v>
      </c>
      <c r="L20" s="24">
        <v>43665</v>
      </c>
      <c r="M20" s="24">
        <v>44091</v>
      </c>
      <c r="N20" s="26" t="s">
        <v>407</v>
      </c>
      <c r="O20" s="44">
        <f>2</f>
        <v>2</v>
      </c>
      <c r="P20" s="37" t="s">
        <v>419</v>
      </c>
      <c r="Q20" s="16" t="s">
        <v>420</v>
      </c>
      <c r="R20" s="45"/>
    </row>
    <row r="21" spans="2:18" ht="30" x14ac:dyDescent="0.25">
      <c r="B21" s="19"/>
      <c r="C21" s="22" t="s">
        <v>352</v>
      </c>
      <c r="D21" s="22" t="s">
        <v>349</v>
      </c>
      <c r="E21" s="22"/>
      <c r="F21" s="17" t="s">
        <v>382</v>
      </c>
      <c r="G21" s="16" t="s">
        <v>383</v>
      </c>
      <c r="H21" s="23"/>
      <c r="I21" s="26"/>
      <c r="J21" s="23" t="s">
        <v>404</v>
      </c>
      <c r="K21" s="24" t="s">
        <v>8</v>
      </c>
      <c r="L21" s="24">
        <v>43389</v>
      </c>
      <c r="M21" s="24">
        <v>43754</v>
      </c>
      <c r="N21" s="26" t="s">
        <v>407</v>
      </c>
      <c r="O21" s="44">
        <f>12</f>
        <v>12</v>
      </c>
      <c r="P21" s="43" t="s">
        <v>421</v>
      </c>
      <c r="Q21" s="16" t="s">
        <v>418</v>
      </c>
      <c r="R21" s="45"/>
    </row>
    <row r="22" spans="2:18" ht="30" x14ac:dyDescent="0.25">
      <c r="B22" s="19"/>
      <c r="C22" s="22" t="s">
        <v>353</v>
      </c>
      <c r="D22" s="22" t="s">
        <v>354</v>
      </c>
      <c r="E22" s="27"/>
      <c r="F22" s="22" t="s">
        <v>384</v>
      </c>
      <c r="G22" s="46" t="s">
        <v>385</v>
      </c>
      <c r="H22" s="26"/>
      <c r="I22" s="26"/>
      <c r="J22" s="47" t="s">
        <v>404</v>
      </c>
      <c r="K22" s="24" t="s">
        <v>8</v>
      </c>
      <c r="L22" s="24">
        <v>43088</v>
      </c>
      <c r="M22" s="23">
        <v>43818</v>
      </c>
      <c r="N22" s="26" t="s">
        <v>407</v>
      </c>
      <c r="O22" s="44">
        <f>12+12</f>
        <v>24</v>
      </c>
      <c r="P22" s="43" t="s">
        <v>422</v>
      </c>
      <c r="Q22" s="16" t="s">
        <v>423</v>
      </c>
      <c r="R22" s="26"/>
    </row>
    <row r="23" spans="2:18" ht="30" x14ac:dyDescent="0.25">
      <c r="B23" s="19"/>
      <c r="C23" s="22" t="s">
        <v>355</v>
      </c>
      <c r="D23" s="22" t="s">
        <v>356</v>
      </c>
      <c r="E23" s="48"/>
      <c r="F23" s="22" t="s">
        <v>386</v>
      </c>
      <c r="G23" s="37" t="s">
        <v>387</v>
      </c>
      <c r="H23" s="48"/>
      <c r="I23" s="48"/>
      <c r="J23" s="47" t="s">
        <v>406</v>
      </c>
      <c r="K23" s="24" t="s">
        <v>8</v>
      </c>
      <c r="L23" s="24">
        <v>43644</v>
      </c>
      <c r="M23" s="24">
        <v>43826</v>
      </c>
      <c r="N23" s="26" t="s">
        <v>407</v>
      </c>
      <c r="O23" s="44">
        <f>7</f>
        <v>7</v>
      </c>
      <c r="P23" s="37" t="s">
        <v>424</v>
      </c>
      <c r="Q23" s="16" t="s">
        <v>425</v>
      </c>
      <c r="R23" s="52"/>
    </row>
    <row r="24" spans="2:18" ht="30" x14ac:dyDescent="0.25">
      <c r="B24" s="19"/>
      <c r="C24" s="22" t="s">
        <v>357</v>
      </c>
      <c r="D24" s="22" t="s">
        <v>358</v>
      </c>
      <c r="E24" s="48"/>
      <c r="F24" s="22" t="s">
        <v>388</v>
      </c>
      <c r="G24" s="46" t="s">
        <v>389</v>
      </c>
      <c r="H24" s="49"/>
      <c r="I24" s="49"/>
      <c r="J24" s="47" t="s">
        <v>404</v>
      </c>
      <c r="K24" s="24" t="s">
        <v>8</v>
      </c>
      <c r="L24" s="24">
        <v>42942</v>
      </c>
      <c r="M24" s="23">
        <v>43830</v>
      </c>
      <c r="N24" s="26" t="s">
        <v>407</v>
      </c>
      <c r="O24" s="44">
        <f>12+12+5</f>
        <v>29</v>
      </c>
      <c r="P24" s="37" t="s">
        <v>426</v>
      </c>
      <c r="Q24" s="16" t="s">
        <v>427</v>
      </c>
      <c r="R24" s="48"/>
    </row>
    <row r="25" spans="2:18" ht="30" x14ac:dyDescent="0.25">
      <c r="B25" s="19"/>
      <c r="C25" s="22" t="s">
        <v>359</v>
      </c>
      <c r="D25" s="25" t="s">
        <v>360</v>
      </c>
      <c r="E25" s="50"/>
      <c r="F25" s="22" t="s">
        <v>390</v>
      </c>
      <c r="G25" s="37" t="s">
        <v>391</v>
      </c>
      <c r="H25" s="48"/>
      <c r="I25" s="48"/>
      <c r="J25" s="47" t="s">
        <v>404</v>
      </c>
      <c r="K25" s="24" t="s">
        <v>8</v>
      </c>
      <c r="L25" s="24">
        <v>43655</v>
      </c>
      <c r="M25" s="24">
        <v>43830</v>
      </c>
      <c r="N25" s="26" t="s">
        <v>407</v>
      </c>
      <c r="O25" s="44">
        <v>5</v>
      </c>
      <c r="P25" s="37" t="s">
        <v>428</v>
      </c>
      <c r="Q25" s="16" t="s">
        <v>429</v>
      </c>
      <c r="R25" s="48"/>
    </row>
    <row r="26" spans="2:18" ht="30" x14ac:dyDescent="0.25">
      <c r="B26" s="19"/>
      <c r="C26" s="22" t="s">
        <v>361</v>
      </c>
      <c r="D26" s="22" t="s">
        <v>362</v>
      </c>
      <c r="E26" s="50"/>
      <c r="F26" s="16" t="s">
        <v>392</v>
      </c>
      <c r="G26" s="37" t="s">
        <v>393</v>
      </c>
      <c r="H26" s="48"/>
      <c r="I26" s="48"/>
      <c r="J26" s="47" t="s">
        <v>54</v>
      </c>
      <c r="K26" s="24" t="s">
        <v>8</v>
      </c>
      <c r="L26" s="24">
        <v>43663</v>
      </c>
      <c r="M26" s="24">
        <v>43830</v>
      </c>
      <c r="N26" s="26" t="s">
        <v>407</v>
      </c>
      <c r="O26" s="44">
        <v>5</v>
      </c>
      <c r="P26" s="37" t="s">
        <v>430</v>
      </c>
      <c r="Q26" s="16" t="s">
        <v>431</v>
      </c>
      <c r="R26" s="48"/>
    </row>
    <row r="27" spans="2:18" ht="30" x14ac:dyDescent="0.25">
      <c r="B27" s="19"/>
      <c r="C27" s="22" t="s">
        <v>361</v>
      </c>
      <c r="D27" s="22" t="s">
        <v>361</v>
      </c>
      <c r="E27" s="50"/>
      <c r="F27" s="16" t="s">
        <v>394</v>
      </c>
      <c r="G27" s="43" t="s">
        <v>395</v>
      </c>
      <c r="H27" s="48"/>
      <c r="I27" s="48"/>
      <c r="J27" s="47" t="s">
        <v>54</v>
      </c>
      <c r="K27" s="24" t="s">
        <v>8</v>
      </c>
      <c r="L27" s="24">
        <v>43663</v>
      </c>
      <c r="M27" s="24">
        <v>43830</v>
      </c>
      <c r="N27" s="26" t="s">
        <v>407</v>
      </c>
      <c r="O27" s="44">
        <v>5</v>
      </c>
      <c r="P27" s="37" t="s">
        <v>432</v>
      </c>
      <c r="Q27" s="16" t="s">
        <v>431</v>
      </c>
      <c r="R27" s="48"/>
    </row>
    <row r="28" spans="2:18" ht="30" x14ac:dyDescent="0.25">
      <c r="B28" s="19"/>
      <c r="C28" s="22" t="s">
        <v>363</v>
      </c>
      <c r="D28" s="25" t="s">
        <v>364</v>
      </c>
      <c r="E28" s="50"/>
      <c r="F28" s="22" t="s">
        <v>396</v>
      </c>
      <c r="G28" s="37" t="s">
        <v>397</v>
      </c>
      <c r="H28" s="48"/>
      <c r="I28" s="48"/>
      <c r="J28" s="47" t="s">
        <v>406</v>
      </c>
      <c r="K28" s="24" t="s">
        <v>8</v>
      </c>
      <c r="L28" s="24">
        <v>43474</v>
      </c>
      <c r="M28" s="24">
        <v>43839</v>
      </c>
      <c r="N28" s="26" t="s">
        <v>407</v>
      </c>
      <c r="O28" s="44">
        <v>12</v>
      </c>
      <c r="P28" s="37" t="s">
        <v>433</v>
      </c>
      <c r="Q28" s="16" t="s">
        <v>434</v>
      </c>
      <c r="R28" s="48"/>
    </row>
    <row r="29" spans="2:18" ht="45" x14ac:dyDescent="0.25">
      <c r="B29" s="19"/>
      <c r="C29" s="22" t="s">
        <v>365</v>
      </c>
      <c r="D29" s="22" t="s">
        <v>366</v>
      </c>
      <c r="E29" s="50"/>
      <c r="F29" s="16" t="s">
        <v>398</v>
      </c>
      <c r="G29" s="37" t="s">
        <v>399</v>
      </c>
      <c r="H29" s="48"/>
      <c r="I29" s="48"/>
      <c r="J29" s="47" t="s">
        <v>404</v>
      </c>
      <c r="K29" s="24" t="s">
        <v>8</v>
      </c>
      <c r="L29" s="24">
        <v>43739</v>
      </c>
      <c r="M29" s="24">
        <v>43862</v>
      </c>
      <c r="N29" s="26" t="s">
        <v>407</v>
      </c>
      <c r="O29" s="44">
        <f>4</f>
        <v>4</v>
      </c>
      <c r="P29" s="40" t="s">
        <v>435</v>
      </c>
      <c r="Q29" s="16" t="s">
        <v>436</v>
      </c>
      <c r="R29" s="48"/>
    </row>
    <row r="30" spans="2:18" ht="60" x14ac:dyDescent="0.25">
      <c r="B30" s="19"/>
      <c r="C30" s="22" t="s">
        <v>367</v>
      </c>
      <c r="D30" s="25" t="s">
        <v>368</v>
      </c>
      <c r="E30" s="50"/>
      <c r="F30" s="16" t="s">
        <v>400</v>
      </c>
      <c r="G30" s="37" t="s">
        <v>401</v>
      </c>
      <c r="H30" s="48"/>
      <c r="I30" s="48"/>
      <c r="J30" s="47" t="s">
        <v>404</v>
      </c>
      <c r="K30" s="24" t="s">
        <v>8</v>
      </c>
      <c r="L30" s="24">
        <v>43741</v>
      </c>
      <c r="M30" s="24">
        <v>43923</v>
      </c>
      <c r="N30" s="26" t="s">
        <v>407</v>
      </c>
      <c r="O30" s="44">
        <f>6</f>
        <v>6</v>
      </c>
      <c r="P30" s="37" t="s">
        <v>437</v>
      </c>
      <c r="Q30" s="16" t="s">
        <v>438</v>
      </c>
      <c r="R30" s="48"/>
    </row>
    <row r="31" spans="2:18" ht="30" x14ac:dyDescent="0.25">
      <c r="B31" s="19"/>
      <c r="C31" s="22" t="s">
        <v>369</v>
      </c>
      <c r="D31" s="22" t="s">
        <v>370</v>
      </c>
      <c r="E31" s="50"/>
      <c r="F31" s="16" t="s">
        <v>402</v>
      </c>
      <c r="G31" s="37" t="s">
        <v>403</v>
      </c>
      <c r="H31" s="48"/>
      <c r="I31" s="48"/>
      <c r="J31" s="47" t="s">
        <v>404</v>
      </c>
      <c r="K31" s="24" t="s">
        <v>8</v>
      </c>
      <c r="L31" s="24">
        <v>43200</v>
      </c>
      <c r="M31" s="24">
        <v>43931</v>
      </c>
      <c r="N31" s="26" t="s">
        <v>407</v>
      </c>
      <c r="O31" s="44">
        <f>12+12</f>
        <v>24</v>
      </c>
      <c r="P31" s="37" t="s">
        <v>439</v>
      </c>
      <c r="Q31" s="16" t="s">
        <v>440</v>
      </c>
      <c r="R31" s="48"/>
    </row>
    <row r="32" spans="2:18" ht="75" x14ac:dyDescent="0.25">
      <c r="B32" s="19"/>
      <c r="C32" s="22" t="s">
        <v>442</v>
      </c>
      <c r="D32" s="22" t="s">
        <v>443</v>
      </c>
      <c r="E32" s="50"/>
      <c r="F32" s="17" t="s">
        <v>46</v>
      </c>
      <c r="G32" s="16" t="s">
        <v>444</v>
      </c>
      <c r="H32" s="48"/>
      <c r="I32" s="48"/>
      <c r="J32" s="47" t="s">
        <v>404</v>
      </c>
      <c r="K32" s="23" t="s">
        <v>445</v>
      </c>
      <c r="L32" s="24">
        <v>43052</v>
      </c>
      <c r="M32" s="24">
        <v>44148</v>
      </c>
      <c r="N32" s="19" t="s">
        <v>407</v>
      </c>
      <c r="O32" s="51">
        <f>12+12+12</f>
        <v>36</v>
      </c>
      <c r="P32" s="37" t="s">
        <v>314</v>
      </c>
      <c r="Q32" s="16" t="s">
        <v>446</v>
      </c>
      <c r="R32" s="53" t="s">
        <v>447</v>
      </c>
    </row>
    <row r="33" spans="2:18" ht="165" x14ac:dyDescent="0.25">
      <c r="B33" s="19"/>
      <c r="C33" s="22" t="s">
        <v>101</v>
      </c>
      <c r="D33" s="22" t="s">
        <v>102</v>
      </c>
      <c r="E33" s="22"/>
      <c r="F33" s="17" t="s">
        <v>103</v>
      </c>
      <c r="G33" s="16" t="s">
        <v>201</v>
      </c>
      <c r="H33" s="63">
        <v>6225</v>
      </c>
      <c r="I33" s="63"/>
      <c r="J33" s="23" t="s">
        <v>54</v>
      </c>
      <c r="K33" s="24" t="s">
        <v>8</v>
      </c>
      <c r="L33" s="24">
        <v>43563</v>
      </c>
      <c r="M33" s="24">
        <v>44020</v>
      </c>
      <c r="N33" s="26" t="s">
        <v>407</v>
      </c>
      <c r="O33" s="34">
        <f>15</f>
        <v>15</v>
      </c>
      <c r="P33" s="37" t="s">
        <v>300</v>
      </c>
      <c r="Q33" s="37" t="s">
        <v>448</v>
      </c>
      <c r="R33" s="21" t="s">
        <v>506</v>
      </c>
    </row>
    <row r="34" spans="2:18" ht="105" x14ac:dyDescent="0.25">
      <c r="B34" s="19"/>
      <c r="C34" s="22" t="s">
        <v>85</v>
      </c>
      <c r="D34" s="25" t="s">
        <v>86</v>
      </c>
      <c r="E34" s="25"/>
      <c r="F34" s="22" t="s">
        <v>87</v>
      </c>
      <c r="G34" s="16" t="s">
        <v>88</v>
      </c>
      <c r="H34" s="63">
        <v>6987.24</v>
      </c>
      <c r="I34" s="63"/>
      <c r="J34" s="23" t="s">
        <v>8</v>
      </c>
      <c r="K34" s="24" t="s">
        <v>8</v>
      </c>
      <c r="L34" s="24">
        <v>42195</v>
      </c>
      <c r="M34" s="24">
        <v>44022</v>
      </c>
      <c r="N34" s="26" t="s">
        <v>407</v>
      </c>
      <c r="O34" s="34">
        <f>12+12+12+12+3+3+4+2</f>
        <v>60</v>
      </c>
      <c r="P34" s="37" t="s">
        <v>299</v>
      </c>
      <c r="Q34" s="37" t="s">
        <v>450</v>
      </c>
      <c r="R34" s="21" t="s">
        <v>332</v>
      </c>
    </row>
    <row r="35" spans="2:18" ht="150" x14ac:dyDescent="0.25">
      <c r="B35" s="19"/>
      <c r="C35" s="22" t="s">
        <v>60</v>
      </c>
      <c r="D35" s="25" t="s">
        <v>61</v>
      </c>
      <c r="E35" s="25"/>
      <c r="F35" s="22" t="s">
        <v>62</v>
      </c>
      <c r="G35" s="16" t="s">
        <v>212</v>
      </c>
      <c r="H35" s="63">
        <v>4200</v>
      </c>
      <c r="I35" s="63"/>
      <c r="J35" s="23" t="s">
        <v>54</v>
      </c>
      <c r="K35" s="24" t="s">
        <v>8</v>
      </c>
      <c r="L35" s="24">
        <v>43291</v>
      </c>
      <c r="M35" s="24">
        <v>44022</v>
      </c>
      <c r="N35" s="26" t="s">
        <v>407</v>
      </c>
      <c r="O35" s="34">
        <f>12+12</f>
        <v>24</v>
      </c>
      <c r="P35" s="37" t="s">
        <v>301</v>
      </c>
      <c r="Q35" s="37" t="s">
        <v>463</v>
      </c>
      <c r="R35" s="21" t="s">
        <v>333</v>
      </c>
    </row>
    <row r="36" spans="2:18" ht="150" x14ac:dyDescent="0.25">
      <c r="B36" s="19"/>
      <c r="C36" s="22" t="s">
        <v>98</v>
      </c>
      <c r="D36" s="22" t="s">
        <v>99</v>
      </c>
      <c r="E36" s="22"/>
      <c r="F36" s="42" t="s">
        <v>40</v>
      </c>
      <c r="G36" s="16" t="s">
        <v>100</v>
      </c>
      <c r="H36" s="63">
        <v>5150</v>
      </c>
      <c r="I36" s="63"/>
      <c r="J36" s="23" t="s">
        <v>54</v>
      </c>
      <c r="K36" s="24" t="s">
        <v>8</v>
      </c>
      <c r="L36" s="24">
        <v>43663</v>
      </c>
      <c r="M36" s="24">
        <v>44028</v>
      </c>
      <c r="N36" s="26" t="s">
        <v>407</v>
      </c>
      <c r="O36" s="34">
        <f>12</f>
        <v>12</v>
      </c>
      <c r="P36" s="71" t="s">
        <v>302</v>
      </c>
      <c r="Q36" s="37" t="s">
        <v>462</v>
      </c>
      <c r="R36" s="21" t="s">
        <v>507</v>
      </c>
    </row>
    <row r="37" spans="2:18" ht="30" x14ac:dyDescent="0.25">
      <c r="B37" s="19"/>
      <c r="C37" s="16" t="s">
        <v>69</v>
      </c>
      <c r="D37" s="16" t="s">
        <v>24</v>
      </c>
      <c r="E37" s="16"/>
      <c r="F37" s="16" t="s">
        <v>70</v>
      </c>
      <c r="G37" s="16" t="s">
        <v>71</v>
      </c>
      <c r="H37" s="63">
        <v>4200</v>
      </c>
      <c r="I37" s="63"/>
      <c r="J37" s="22" t="s">
        <v>8</v>
      </c>
      <c r="K37" s="22" t="s">
        <v>8</v>
      </c>
      <c r="L37" s="24">
        <v>43164</v>
      </c>
      <c r="M37" s="24">
        <v>44079</v>
      </c>
      <c r="N37" s="26" t="s">
        <v>407</v>
      </c>
      <c r="O37" s="35">
        <f>12+12+6</f>
        <v>30</v>
      </c>
      <c r="P37" s="16" t="s">
        <v>299</v>
      </c>
      <c r="Q37" s="16" t="s">
        <v>466</v>
      </c>
      <c r="R37" s="21" t="s">
        <v>281</v>
      </c>
    </row>
    <row r="38" spans="2:18" ht="30" x14ac:dyDescent="0.25">
      <c r="B38" s="19"/>
      <c r="C38" s="22" t="s">
        <v>79</v>
      </c>
      <c r="D38" s="25" t="s">
        <v>80</v>
      </c>
      <c r="E38" s="25"/>
      <c r="F38" s="22" t="s">
        <v>81</v>
      </c>
      <c r="G38" s="16" t="s">
        <v>82</v>
      </c>
      <c r="H38" s="63">
        <v>14400</v>
      </c>
      <c r="I38" s="63"/>
      <c r="J38" s="23" t="s">
        <v>8</v>
      </c>
      <c r="K38" s="24" t="s">
        <v>8</v>
      </c>
      <c r="L38" s="24">
        <v>43042</v>
      </c>
      <c r="M38" s="24">
        <v>44138</v>
      </c>
      <c r="N38" s="26" t="s">
        <v>407</v>
      </c>
      <c r="O38" s="35">
        <f>12+12+12</f>
        <v>36</v>
      </c>
      <c r="P38" s="37" t="s">
        <v>299</v>
      </c>
      <c r="Q38" s="38"/>
      <c r="R38" s="21" t="s">
        <v>282</v>
      </c>
    </row>
    <row r="39" spans="2:18" ht="45" x14ac:dyDescent="0.25">
      <c r="B39" s="19"/>
      <c r="C39" s="22" t="s">
        <v>89</v>
      </c>
      <c r="D39" s="22" t="s">
        <v>90</v>
      </c>
      <c r="E39" s="22"/>
      <c r="F39" s="22" t="s">
        <v>91</v>
      </c>
      <c r="G39" s="16" t="s">
        <v>191</v>
      </c>
      <c r="H39" s="63">
        <v>17321.04</v>
      </c>
      <c r="I39" s="63"/>
      <c r="J39" s="23" t="s">
        <v>8</v>
      </c>
      <c r="K39" s="24" t="s">
        <v>8</v>
      </c>
      <c r="L39" s="24">
        <v>42217</v>
      </c>
      <c r="M39" s="24">
        <v>44045</v>
      </c>
      <c r="N39" s="26" t="s">
        <v>165</v>
      </c>
      <c r="O39" s="34">
        <f>12+12+12+12+12</f>
        <v>60</v>
      </c>
      <c r="P39" s="67" t="s">
        <v>299</v>
      </c>
      <c r="Q39" s="58" t="s">
        <v>513</v>
      </c>
      <c r="R39" s="16" t="s">
        <v>508</v>
      </c>
    </row>
    <row r="40" spans="2:18" ht="120" x14ac:dyDescent="0.25">
      <c r="B40" s="19"/>
      <c r="C40" s="22" t="s">
        <v>95</v>
      </c>
      <c r="D40" s="22" t="s">
        <v>96</v>
      </c>
      <c r="E40" s="22"/>
      <c r="F40" s="16" t="s">
        <v>492</v>
      </c>
      <c r="G40" s="16" t="s">
        <v>490</v>
      </c>
      <c r="H40" s="63">
        <v>18300</v>
      </c>
      <c r="I40" s="63"/>
      <c r="J40" s="23" t="s">
        <v>54</v>
      </c>
      <c r="K40" s="24" t="s">
        <v>8</v>
      </c>
      <c r="L40" s="24">
        <v>43588</v>
      </c>
      <c r="M40" s="24">
        <v>44046</v>
      </c>
      <c r="N40" s="26" t="s">
        <v>143</v>
      </c>
      <c r="O40" s="34">
        <f>15</f>
        <v>15</v>
      </c>
      <c r="P40" s="66" t="s">
        <v>441</v>
      </c>
      <c r="Q40" s="37" t="s">
        <v>488</v>
      </c>
      <c r="R40" s="21" t="s">
        <v>512</v>
      </c>
    </row>
    <row r="41" spans="2:18" ht="150" x14ac:dyDescent="0.25">
      <c r="B41" s="19"/>
      <c r="C41" s="22" t="s">
        <v>491</v>
      </c>
      <c r="D41" s="22" t="s">
        <v>96</v>
      </c>
      <c r="E41" s="22"/>
      <c r="F41" s="16" t="s">
        <v>487</v>
      </c>
      <c r="G41" s="16" t="s">
        <v>489</v>
      </c>
      <c r="H41" s="63">
        <v>44012</v>
      </c>
      <c r="I41" s="63">
        <v>1224</v>
      </c>
      <c r="J41" s="23" t="s">
        <v>54</v>
      </c>
      <c r="K41" s="24" t="s">
        <v>8</v>
      </c>
      <c r="L41" s="24">
        <v>43588</v>
      </c>
      <c r="M41" s="57">
        <v>44046</v>
      </c>
      <c r="N41" s="26" t="s">
        <v>143</v>
      </c>
      <c r="O41" s="34">
        <f>15</f>
        <v>15</v>
      </c>
      <c r="P41" s="66" t="s">
        <v>441</v>
      </c>
      <c r="Q41" s="37" t="s">
        <v>488</v>
      </c>
      <c r="R41" s="21" t="s">
        <v>512</v>
      </c>
    </row>
    <row r="42" spans="2:18" ht="165" x14ac:dyDescent="0.25">
      <c r="B42" s="19"/>
      <c r="C42" s="22" t="s">
        <v>107</v>
      </c>
      <c r="D42" s="25" t="s">
        <v>108</v>
      </c>
      <c r="E42" s="25"/>
      <c r="F42" s="16" t="s">
        <v>109</v>
      </c>
      <c r="G42" s="16" t="s">
        <v>214</v>
      </c>
      <c r="H42" s="63">
        <v>2787.78</v>
      </c>
      <c r="I42" s="63"/>
      <c r="J42" s="23" t="s">
        <v>54</v>
      </c>
      <c r="K42" s="24" t="s">
        <v>8</v>
      </c>
      <c r="L42" s="24">
        <v>43683</v>
      </c>
      <c r="M42" s="24">
        <v>44048</v>
      </c>
      <c r="N42" s="26" t="s">
        <v>143</v>
      </c>
      <c r="O42" s="34">
        <f>12</f>
        <v>12</v>
      </c>
      <c r="P42" s="66" t="s">
        <v>304</v>
      </c>
      <c r="Q42" s="37" t="s">
        <v>461</v>
      </c>
      <c r="R42" s="21" t="s">
        <v>334</v>
      </c>
    </row>
    <row r="43" spans="2:18" ht="150" x14ac:dyDescent="0.25">
      <c r="B43" s="19"/>
      <c r="C43" s="22" t="s">
        <v>255</v>
      </c>
      <c r="D43" s="22" t="s">
        <v>225</v>
      </c>
      <c r="E43" s="22"/>
      <c r="F43" s="22" t="s">
        <v>13</v>
      </c>
      <c r="G43" s="22" t="s">
        <v>14</v>
      </c>
      <c r="H43" s="63">
        <v>5793.48</v>
      </c>
      <c r="I43" s="63"/>
      <c r="J43" s="23" t="s">
        <v>54</v>
      </c>
      <c r="K43" s="24" t="s">
        <v>8</v>
      </c>
      <c r="L43" s="24">
        <v>42228</v>
      </c>
      <c r="M43" s="24">
        <v>44058</v>
      </c>
      <c r="N43" s="35" t="s">
        <v>296</v>
      </c>
      <c r="O43" s="34">
        <f>12+12+12+12+12</f>
        <v>60</v>
      </c>
      <c r="P43" s="66" t="s">
        <v>305</v>
      </c>
      <c r="Q43" s="37" t="s">
        <v>453</v>
      </c>
      <c r="R43" s="21" t="s">
        <v>335</v>
      </c>
    </row>
    <row r="44" spans="2:18" ht="150" x14ac:dyDescent="0.25">
      <c r="B44" s="19"/>
      <c r="C44" s="22" t="s">
        <v>111</v>
      </c>
      <c r="D44" s="25" t="s">
        <v>110</v>
      </c>
      <c r="E44" s="25"/>
      <c r="F44" s="16" t="s">
        <v>112</v>
      </c>
      <c r="G44" s="16" t="s">
        <v>113</v>
      </c>
      <c r="H44" s="63">
        <v>3800</v>
      </c>
      <c r="I44" s="63"/>
      <c r="J44" s="23" t="s">
        <v>54</v>
      </c>
      <c r="K44" s="24" t="s">
        <v>8</v>
      </c>
      <c r="L44" s="24">
        <v>43693</v>
      </c>
      <c r="M44" s="24">
        <v>44058</v>
      </c>
      <c r="N44" s="26" t="s">
        <v>143</v>
      </c>
      <c r="O44" s="34">
        <f>12</f>
        <v>12</v>
      </c>
      <c r="P44" s="66" t="s">
        <v>306</v>
      </c>
      <c r="Q44" s="37" t="s">
        <v>460</v>
      </c>
      <c r="R44" s="21" t="s">
        <v>481</v>
      </c>
    </row>
    <row r="45" spans="2:18" ht="60" x14ac:dyDescent="0.25">
      <c r="B45" s="19"/>
      <c r="C45" s="22" t="s">
        <v>259</v>
      </c>
      <c r="D45" s="22" t="s">
        <v>221</v>
      </c>
      <c r="E45" s="22"/>
      <c r="F45" s="17" t="s">
        <v>27</v>
      </c>
      <c r="G45" s="16" t="s">
        <v>28</v>
      </c>
      <c r="H45" s="63">
        <v>80643</v>
      </c>
      <c r="I45" s="63"/>
      <c r="J45" s="23" t="s">
        <v>54</v>
      </c>
      <c r="K45" s="24" t="s">
        <v>8</v>
      </c>
      <c r="L45" s="24">
        <v>42889</v>
      </c>
      <c r="M45" s="24">
        <v>44351</v>
      </c>
      <c r="N45" s="21" t="s">
        <v>295</v>
      </c>
      <c r="O45" s="34">
        <f>12+12+12+12+12</f>
        <v>60</v>
      </c>
      <c r="P45" s="65" t="s">
        <v>325</v>
      </c>
      <c r="Q45" s="37" t="s">
        <v>450</v>
      </c>
      <c r="R45" s="26"/>
    </row>
    <row r="46" spans="2:18" ht="150" x14ac:dyDescent="0.25">
      <c r="B46" s="22"/>
      <c r="C46" s="22" t="s">
        <v>134</v>
      </c>
      <c r="D46" s="25" t="s">
        <v>135</v>
      </c>
      <c r="E46" s="25"/>
      <c r="F46" s="16" t="s">
        <v>136</v>
      </c>
      <c r="G46" s="16" t="s">
        <v>215</v>
      </c>
      <c r="H46" s="63">
        <v>508.56</v>
      </c>
      <c r="I46" s="63"/>
      <c r="J46" s="23" t="s">
        <v>54</v>
      </c>
      <c r="K46" s="24" t="s">
        <v>8</v>
      </c>
      <c r="L46" s="24">
        <v>43718</v>
      </c>
      <c r="M46" s="24">
        <v>44084</v>
      </c>
      <c r="N46" s="26" t="s">
        <v>143</v>
      </c>
      <c r="O46" s="34">
        <v>12</v>
      </c>
      <c r="P46" s="66" t="s">
        <v>307</v>
      </c>
      <c r="Q46" s="37" t="s">
        <v>459</v>
      </c>
      <c r="R46" s="21" t="s">
        <v>337</v>
      </c>
    </row>
    <row r="47" spans="2:18" ht="165" x14ac:dyDescent="0.25">
      <c r="B47" s="22"/>
      <c r="C47" s="22" t="s">
        <v>114</v>
      </c>
      <c r="D47" s="25" t="s">
        <v>115</v>
      </c>
      <c r="E47" s="25"/>
      <c r="F47" s="22" t="s">
        <v>116</v>
      </c>
      <c r="G47" s="16" t="s">
        <v>207</v>
      </c>
      <c r="H47" s="63">
        <v>16613</v>
      </c>
      <c r="I47" s="63"/>
      <c r="J47" s="23" t="s">
        <v>54</v>
      </c>
      <c r="K47" s="24" t="s">
        <v>8</v>
      </c>
      <c r="L47" s="24">
        <v>43720</v>
      </c>
      <c r="M47" s="24">
        <v>44086</v>
      </c>
      <c r="N47" s="26" t="s">
        <v>143</v>
      </c>
      <c r="O47" s="34">
        <v>12</v>
      </c>
      <c r="P47" s="65" t="s">
        <v>308</v>
      </c>
      <c r="Q47" s="16" t="s">
        <v>458</v>
      </c>
      <c r="R47" s="21" t="s">
        <v>336</v>
      </c>
    </row>
    <row r="48" spans="2:18" ht="150" x14ac:dyDescent="0.25">
      <c r="B48" s="19"/>
      <c r="C48" s="22" t="s">
        <v>119</v>
      </c>
      <c r="D48" s="22" t="s">
        <v>120</v>
      </c>
      <c r="E48" s="22"/>
      <c r="F48" s="22" t="s">
        <v>121</v>
      </c>
      <c r="G48" s="16" t="s">
        <v>122</v>
      </c>
      <c r="H48" s="63">
        <v>263699.61</v>
      </c>
      <c r="I48" s="63"/>
      <c r="J48" s="23" t="s">
        <v>54</v>
      </c>
      <c r="K48" s="24" t="s">
        <v>8</v>
      </c>
      <c r="L48" s="24">
        <v>43728</v>
      </c>
      <c r="M48" s="24">
        <v>44094</v>
      </c>
      <c r="N48" s="26" t="s">
        <v>143</v>
      </c>
      <c r="O48" s="34">
        <f>12</f>
        <v>12</v>
      </c>
      <c r="P48" s="65" t="s">
        <v>310</v>
      </c>
      <c r="Q48" s="70" t="s">
        <v>457</v>
      </c>
      <c r="R48" s="21" t="s">
        <v>341</v>
      </c>
    </row>
    <row r="49" spans="1:18" ht="150" x14ac:dyDescent="0.25">
      <c r="B49" s="19"/>
      <c r="C49" s="22" t="s">
        <v>119</v>
      </c>
      <c r="D49" s="22" t="s">
        <v>120</v>
      </c>
      <c r="E49" s="22"/>
      <c r="F49" s="22" t="s">
        <v>121</v>
      </c>
      <c r="G49" s="16" t="s">
        <v>123</v>
      </c>
      <c r="H49" s="63">
        <v>30800</v>
      </c>
      <c r="I49" s="63"/>
      <c r="J49" s="23" t="s">
        <v>54</v>
      </c>
      <c r="K49" s="24" t="s">
        <v>8</v>
      </c>
      <c r="L49" s="24">
        <v>43728</v>
      </c>
      <c r="M49" s="24">
        <v>44094</v>
      </c>
      <c r="N49" s="26" t="s">
        <v>143</v>
      </c>
      <c r="O49" s="34">
        <f>12</f>
        <v>12</v>
      </c>
      <c r="P49" s="66" t="s">
        <v>310</v>
      </c>
      <c r="Q49" s="54" t="s">
        <v>457</v>
      </c>
      <c r="R49" s="21" t="s">
        <v>342</v>
      </c>
    </row>
    <row r="50" spans="1:18" ht="150" x14ac:dyDescent="0.25">
      <c r="B50" s="19"/>
      <c r="C50" s="22" t="s">
        <v>127</v>
      </c>
      <c r="D50" s="22" t="s">
        <v>120</v>
      </c>
      <c r="E50" s="22"/>
      <c r="F50" s="22" t="s">
        <v>128</v>
      </c>
      <c r="G50" s="16" t="s">
        <v>129</v>
      </c>
      <c r="H50" s="63">
        <v>5190</v>
      </c>
      <c r="I50" s="63"/>
      <c r="J50" s="23" t="s">
        <v>54</v>
      </c>
      <c r="K50" s="24" t="s">
        <v>8</v>
      </c>
      <c r="L50" s="24">
        <v>43731</v>
      </c>
      <c r="M50" s="24">
        <v>44097</v>
      </c>
      <c r="N50" s="26" t="s">
        <v>143</v>
      </c>
      <c r="O50" s="34">
        <f>12</f>
        <v>12</v>
      </c>
      <c r="P50" s="66" t="s">
        <v>312</v>
      </c>
      <c r="Q50" s="54" t="s">
        <v>457</v>
      </c>
      <c r="R50" s="21" t="s">
        <v>341</v>
      </c>
    </row>
    <row r="51" spans="1:18" ht="150" x14ac:dyDescent="0.25">
      <c r="B51" s="19"/>
      <c r="C51" s="22" t="s">
        <v>130</v>
      </c>
      <c r="D51" s="25" t="s">
        <v>120</v>
      </c>
      <c r="E51" s="25"/>
      <c r="F51" s="22" t="s">
        <v>131</v>
      </c>
      <c r="G51" s="16" t="s">
        <v>132</v>
      </c>
      <c r="H51" s="63">
        <v>145880</v>
      </c>
      <c r="I51" s="63"/>
      <c r="J51" s="23" t="s">
        <v>54</v>
      </c>
      <c r="K51" s="24" t="s">
        <v>8</v>
      </c>
      <c r="L51" s="24">
        <v>43731</v>
      </c>
      <c r="M51" s="24">
        <v>44097</v>
      </c>
      <c r="N51" s="26" t="s">
        <v>143</v>
      </c>
      <c r="O51" s="34">
        <f>12</f>
        <v>12</v>
      </c>
      <c r="P51" s="65" t="s">
        <v>311</v>
      </c>
      <c r="Q51" s="70" t="s">
        <v>457</v>
      </c>
      <c r="R51" s="21" t="s">
        <v>340</v>
      </c>
    </row>
    <row r="52" spans="1:18" ht="150" x14ac:dyDescent="0.25">
      <c r="B52" s="19"/>
      <c r="C52" s="22" t="s">
        <v>130</v>
      </c>
      <c r="D52" s="25" t="s">
        <v>120</v>
      </c>
      <c r="E52" s="25"/>
      <c r="F52" s="22" t="s">
        <v>131</v>
      </c>
      <c r="G52" s="37" t="s">
        <v>133</v>
      </c>
      <c r="H52" s="63">
        <v>58000</v>
      </c>
      <c r="I52" s="63"/>
      <c r="J52" s="47" t="s">
        <v>54</v>
      </c>
      <c r="K52" s="24" t="s">
        <v>8</v>
      </c>
      <c r="L52" s="24">
        <v>43731</v>
      </c>
      <c r="M52" s="24">
        <v>44097</v>
      </c>
      <c r="N52" s="26" t="s">
        <v>143</v>
      </c>
      <c r="O52" s="56">
        <f>12</f>
        <v>12</v>
      </c>
      <c r="P52" s="66" t="s">
        <v>311</v>
      </c>
      <c r="Q52" s="70" t="s">
        <v>457</v>
      </c>
      <c r="R52" s="21" t="s">
        <v>339</v>
      </c>
    </row>
    <row r="53" spans="1:18" ht="150" x14ac:dyDescent="0.25">
      <c r="B53" s="19"/>
      <c r="C53" s="22" t="s">
        <v>124</v>
      </c>
      <c r="D53" s="25" t="s">
        <v>120</v>
      </c>
      <c r="E53" s="25"/>
      <c r="F53" s="16" t="s">
        <v>125</v>
      </c>
      <c r="G53" s="16" t="s">
        <v>126</v>
      </c>
      <c r="H53" s="63">
        <v>40699.97</v>
      </c>
      <c r="I53" s="63"/>
      <c r="J53" s="23" t="s">
        <v>54</v>
      </c>
      <c r="K53" s="24" t="s">
        <v>8</v>
      </c>
      <c r="L53" s="24">
        <v>43731</v>
      </c>
      <c r="M53" s="24">
        <v>44097</v>
      </c>
      <c r="N53" s="26" t="s">
        <v>143</v>
      </c>
      <c r="O53" s="34">
        <f>12</f>
        <v>12</v>
      </c>
      <c r="P53" s="65" t="s">
        <v>313</v>
      </c>
      <c r="Q53" s="70" t="s">
        <v>457</v>
      </c>
      <c r="R53" s="21" t="s">
        <v>339</v>
      </c>
    </row>
    <row r="54" spans="1:18" ht="45" x14ac:dyDescent="0.25">
      <c r="B54" s="19"/>
      <c r="C54" s="22" t="s">
        <v>104</v>
      </c>
      <c r="D54" s="25" t="s">
        <v>44</v>
      </c>
      <c r="E54" s="25"/>
      <c r="F54" s="22" t="s">
        <v>105</v>
      </c>
      <c r="G54" s="16" t="s">
        <v>208</v>
      </c>
      <c r="H54" s="63">
        <v>10000</v>
      </c>
      <c r="I54" s="63"/>
      <c r="J54" s="23" t="s">
        <v>54</v>
      </c>
      <c r="K54" s="24" t="s">
        <v>8</v>
      </c>
      <c r="L54" s="24">
        <v>43497</v>
      </c>
      <c r="M54" s="24">
        <v>44229</v>
      </c>
      <c r="N54" s="26" t="s">
        <v>147</v>
      </c>
      <c r="O54" s="34">
        <f>12+12</f>
        <v>24</v>
      </c>
      <c r="P54" s="66" t="s">
        <v>323</v>
      </c>
      <c r="Q54" s="37" t="s">
        <v>566</v>
      </c>
      <c r="R54" s="21" t="s">
        <v>565</v>
      </c>
    </row>
    <row r="55" spans="1:18" ht="105" x14ac:dyDescent="0.25">
      <c r="B55" s="19"/>
      <c r="C55" s="22" t="s">
        <v>137</v>
      </c>
      <c r="D55" s="25" t="s">
        <v>138</v>
      </c>
      <c r="E55" s="25"/>
      <c r="F55" s="22" t="s">
        <v>36</v>
      </c>
      <c r="G55" s="16" t="s">
        <v>192</v>
      </c>
      <c r="H55" s="63">
        <v>46660</v>
      </c>
      <c r="I55" s="63"/>
      <c r="J55" s="23" t="s">
        <v>54</v>
      </c>
      <c r="K55" s="24" t="s">
        <v>8</v>
      </c>
      <c r="L55" s="24">
        <v>43774</v>
      </c>
      <c r="M55" s="24">
        <v>44139</v>
      </c>
      <c r="N55" s="26" t="s">
        <v>143</v>
      </c>
      <c r="O55" s="34">
        <v>12</v>
      </c>
      <c r="P55" s="65" t="s">
        <v>498</v>
      </c>
      <c r="Q55" s="16" t="s">
        <v>456</v>
      </c>
      <c r="R55" s="21" t="s">
        <v>539</v>
      </c>
    </row>
    <row r="56" spans="1:18" ht="165" x14ac:dyDescent="0.25">
      <c r="B56" s="19"/>
      <c r="C56" s="22" t="s">
        <v>188</v>
      </c>
      <c r="D56" s="27" t="s">
        <v>189</v>
      </c>
      <c r="E56" s="27"/>
      <c r="F56" s="16" t="s">
        <v>190</v>
      </c>
      <c r="G56" s="16" t="s">
        <v>193</v>
      </c>
      <c r="H56" s="63">
        <v>9900</v>
      </c>
      <c r="I56" s="63"/>
      <c r="J56" s="23" t="s">
        <v>54</v>
      </c>
      <c r="K56" s="24" t="s">
        <v>8</v>
      </c>
      <c r="L56" s="24">
        <v>43955</v>
      </c>
      <c r="M56" s="31">
        <v>44139</v>
      </c>
      <c r="N56" s="21" t="s">
        <v>143</v>
      </c>
      <c r="O56" s="35">
        <f>6</f>
        <v>6</v>
      </c>
      <c r="P56" s="65" t="s">
        <v>510</v>
      </c>
      <c r="Q56" s="16" t="s">
        <v>451</v>
      </c>
      <c r="R56" s="21" t="s">
        <v>540</v>
      </c>
    </row>
    <row r="57" spans="1:18" ht="165" x14ac:dyDescent="0.25">
      <c r="B57" s="19"/>
      <c r="C57" s="22" t="s">
        <v>56</v>
      </c>
      <c r="D57" s="25" t="s">
        <v>57</v>
      </c>
      <c r="E57" s="25"/>
      <c r="F57" s="22" t="s">
        <v>58</v>
      </c>
      <c r="G57" s="16" t="s">
        <v>59</v>
      </c>
      <c r="H57" s="63">
        <v>80000</v>
      </c>
      <c r="I57" s="63">
        <v>20000</v>
      </c>
      <c r="J57" s="23" t="s">
        <v>54</v>
      </c>
      <c r="K57" s="24" t="s">
        <v>8</v>
      </c>
      <c r="L57" s="24">
        <v>43441</v>
      </c>
      <c r="M57" s="24">
        <v>44172</v>
      </c>
      <c r="N57" s="26" t="s">
        <v>152</v>
      </c>
      <c r="O57" s="34">
        <f>12+12</f>
        <v>24</v>
      </c>
      <c r="P57" s="69" t="s">
        <v>326</v>
      </c>
      <c r="Q57" s="37" t="s">
        <v>533</v>
      </c>
      <c r="R57" s="21" t="s">
        <v>543</v>
      </c>
    </row>
    <row r="58" spans="1:18" ht="105" x14ac:dyDescent="0.25">
      <c r="B58" s="19"/>
      <c r="C58" s="22" t="s">
        <v>484</v>
      </c>
      <c r="D58" s="25" t="s">
        <v>485</v>
      </c>
      <c r="E58" s="25"/>
      <c r="F58" s="16" t="s">
        <v>482</v>
      </c>
      <c r="G58" s="16" t="s">
        <v>483</v>
      </c>
      <c r="H58" s="63">
        <v>5499.2</v>
      </c>
      <c r="I58" s="63"/>
      <c r="J58" s="23" t="s">
        <v>54</v>
      </c>
      <c r="K58" s="24" t="s">
        <v>8</v>
      </c>
      <c r="L58" s="24">
        <v>43783</v>
      </c>
      <c r="M58" s="24">
        <v>44149</v>
      </c>
      <c r="N58" s="26" t="s">
        <v>143</v>
      </c>
      <c r="O58" s="34">
        <f>12</f>
        <v>12</v>
      </c>
      <c r="P58" s="65" t="s">
        <v>509</v>
      </c>
      <c r="Q58" s="37" t="s">
        <v>486</v>
      </c>
      <c r="R58" s="21" t="s">
        <v>542</v>
      </c>
    </row>
    <row r="59" spans="1:18" ht="90" x14ac:dyDescent="0.25">
      <c r="B59" s="19"/>
      <c r="C59" s="22" t="s">
        <v>524</v>
      </c>
      <c r="D59" s="22" t="s">
        <v>527</v>
      </c>
      <c r="E59" s="16" t="s">
        <v>526</v>
      </c>
      <c r="F59" s="16" t="s">
        <v>525</v>
      </c>
      <c r="G59" s="16" t="s">
        <v>550</v>
      </c>
      <c r="H59" s="26">
        <v>29957.13</v>
      </c>
      <c r="I59" s="26"/>
      <c r="J59" s="23" t="s">
        <v>54</v>
      </c>
      <c r="K59" s="20" t="s">
        <v>8</v>
      </c>
      <c r="L59" s="20">
        <v>44022</v>
      </c>
      <c r="M59" s="13">
        <v>44387</v>
      </c>
      <c r="N59" s="26" t="s">
        <v>143</v>
      </c>
      <c r="O59" s="34">
        <f>12</f>
        <v>12</v>
      </c>
      <c r="P59" s="66" t="s">
        <v>551</v>
      </c>
      <c r="Q59" s="37" t="s">
        <v>552</v>
      </c>
      <c r="R59" s="21" t="s">
        <v>587</v>
      </c>
    </row>
    <row r="60" spans="1:18" s="11" customFormat="1" ht="120" x14ac:dyDescent="0.25">
      <c r="A60" s="32"/>
      <c r="B60" s="22"/>
      <c r="C60" s="22" t="s">
        <v>495</v>
      </c>
      <c r="D60" s="35" t="s">
        <v>532</v>
      </c>
      <c r="E60" s="22"/>
      <c r="F60" s="16" t="s">
        <v>116</v>
      </c>
      <c r="G60" s="16" t="s">
        <v>494</v>
      </c>
      <c r="H60" s="63">
        <v>37000</v>
      </c>
      <c r="I60" s="63"/>
      <c r="J60" s="23" t="s">
        <v>54</v>
      </c>
      <c r="K60" s="24" t="s">
        <v>8</v>
      </c>
      <c r="L60" s="24">
        <v>43789</v>
      </c>
      <c r="M60" s="24">
        <v>44155</v>
      </c>
      <c r="N60" s="26" t="s">
        <v>143</v>
      </c>
      <c r="O60" s="34">
        <f>12</f>
        <v>12</v>
      </c>
      <c r="P60" s="68" t="s">
        <v>315</v>
      </c>
      <c r="Q60" s="16" t="s">
        <v>493</v>
      </c>
      <c r="R60" s="21" t="s">
        <v>588</v>
      </c>
    </row>
    <row r="61" spans="1:18" ht="195" x14ac:dyDescent="0.25">
      <c r="B61" s="22"/>
      <c r="C61" s="22" t="s">
        <v>327</v>
      </c>
      <c r="D61" s="25" t="s">
        <v>328</v>
      </c>
      <c r="E61" s="22"/>
      <c r="F61" s="16" t="s">
        <v>329</v>
      </c>
      <c r="G61" s="16" t="s">
        <v>330</v>
      </c>
      <c r="H61" s="63">
        <v>62899.99</v>
      </c>
      <c r="I61" s="63"/>
      <c r="J61" s="23" t="s">
        <v>54</v>
      </c>
      <c r="K61" s="24" t="s">
        <v>8</v>
      </c>
      <c r="L61" s="24">
        <v>43819</v>
      </c>
      <c r="M61" s="24">
        <v>44185</v>
      </c>
      <c r="N61" s="26" t="s">
        <v>143</v>
      </c>
      <c r="O61" s="34">
        <f>12</f>
        <v>12</v>
      </c>
      <c r="P61" s="66" t="s">
        <v>331</v>
      </c>
      <c r="Q61" s="37" t="s">
        <v>454</v>
      </c>
      <c r="R61" s="21" t="s">
        <v>597</v>
      </c>
    </row>
    <row r="62" spans="1:18" ht="195" x14ac:dyDescent="0.25">
      <c r="B62" s="22"/>
      <c r="C62" s="28" t="s">
        <v>246</v>
      </c>
      <c r="D62" s="18" t="s">
        <v>182</v>
      </c>
      <c r="E62" s="25"/>
      <c r="F62" s="28" t="s">
        <v>158</v>
      </c>
      <c r="G62" s="16" t="s">
        <v>279</v>
      </c>
      <c r="H62" s="64">
        <v>293000</v>
      </c>
      <c r="I62" s="63"/>
      <c r="J62" s="23" t="s">
        <v>54</v>
      </c>
      <c r="K62" s="23" t="s">
        <v>8</v>
      </c>
      <c r="L62" s="30">
        <v>43819</v>
      </c>
      <c r="M62" s="30">
        <v>44185</v>
      </c>
      <c r="N62" s="24" t="s">
        <v>143</v>
      </c>
      <c r="O62" s="22">
        <f>12</f>
        <v>12</v>
      </c>
      <c r="P62" s="66" t="s">
        <v>319</v>
      </c>
      <c r="Q62" s="37" t="s">
        <v>454</v>
      </c>
      <c r="R62" s="21" t="s">
        <v>598</v>
      </c>
    </row>
    <row r="63" spans="1:18" ht="195" x14ac:dyDescent="0.25">
      <c r="B63" s="22"/>
      <c r="C63" s="22" t="s">
        <v>246</v>
      </c>
      <c r="D63" s="25" t="s">
        <v>182</v>
      </c>
      <c r="E63" s="25"/>
      <c r="F63" s="22" t="s">
        <v>158</v>
      </c>
      <c r="G63" s="16" t="s">
        <v>277</v>
      </c>
      <c r="H63" s="64">
        <v>36250</v>
      </c>
      <c r="I63" s="63"/>
      <c r="J63" s="23" t="s">
        <v>54</v>
      </c>
      <c r="K63" s="23" t="s">
        <v>8</v>
      </c>
      <c r="L63" s="24">
        <v>43819</v>
      </c>
      <c r="M63" s="24">
        <v>44185</v>
      </c>
      <c r="N63" s="24" t="s">
        <v>143</v>
      </c>
      <c r="O63" s="22">
        <f>12</f>
        <v>12</v>
      </c>
      <c r="P63" s="66" t="s">
        <v>319</v>
      </c>
      <c r="Q63" s="37" t="s">
        <v>454</v>
      </c>
      <c r="R63" s="21" t="s">
        <v>597</v>
      </c>
    </row>
    <row r="64" spans="1:18" ht="195" x14ac:dyDescent="0.25">
      <c r="B64" s="22"/>
      <c r="C64" s="22" t="s">
        <v>246</v>
      </c>
      <c r="D64" s="25" t="s">
        <v>182</v>
      </c>
      <c r="E64" s="25"/>
      <c r="F64" s="22" t="s">
        <v>158</v>
      </c>
      <c r="G64" s="16" t="s">
        <v>278</v>
      </c>
      <c r="H64" s="64">
        <v>54800</v>
      </c>
      <c r="I64" s="63"/>
      <c r="J64" s="23" t="s">
        <v>54</v>
      </c>
      <c r="K64" s="23" t="s">
        <v>8</v>
      </c>
      <c r="L64" s="24">
        <v>43819</v>
      </c>
      <c r="M64" s="24">
        <v>44185</v>
      </c>
      <c r="N64" s="24" t="s">
        <v>143</v>
      </c>
      <c r="O64" s="22">
        <f>12</f>
        <v>12</v>
      </c>
      <c r="P64" s="66" t="s">
        <v>319</v>
      </c>
      <c r="Q64" s="37" t="s">
        <v>454</v>
      </c>
      <c r="R64" s="21" t="s">
        <v>597</v>
      </c>
    </row>
    <row r="65" spans="2:18" ht="45" x14ac:dyDescent="0.25">
      <c r="B65" s="19"/>
      <c r="C65" s="22" t="s">
        <v>253</v>
      </c>
      <c r="D65" s="25" t="s">
        <v>237</v>
      </c>
      <c r="E65" s="25" t="s">
        <v>604</v>
      </c>
      <c r="F65" s="22" t="s">
        <v>141</v>
      </c>
      <c r="G65" s="16" t="s">
        <v>142</v>
      </c>
      <c r="H65" s="63">
        <v>8000</v>
      </c>
      <c r="I65" s="63"/>
      <c r="J65" s="23" t="s">
        <v>54</v>
      </c>
      <c r="K65" s="23" t="s">
        <v>8</v>
      </c>
      <c r="L65" s="24">
        <v>43815</v>
      </c>
      <c r="M65" s="24">
        <v>44181</v>
      </c>
      <c r="N65" s="26" t="s">
        <v>143</v>
      </c>
      <c r="O65" s="34">
        <f>12</f>
        <v>12</v>
      </c>
      <c r="P65" s="66" t="s">
        <v>318</v>
      </c>
      <c r="Q65" s="37" t="s">
        <v>455</v>
      </c>
      <c r="R65" s="21" t="s">
        <v>607</v>
      </c>
    </row>
    <row r="66" spans="2:18" ht="45" x14ac:dyDescent="0.25">
      <c r="B66" s="19"/>
      <c r="C66" s="22" t="s">
        <v>258</v>
      </c>
      <c r="D66" s="25" t="s">
        <v>156</v>
      </c>
      <c r="E66" s="25" t="s">
        <v>604</v>
      </c>
      <c r="F66" s="16" t="s">
        <v>157</v>
      </c>
      <c r="G66" s="16" t="s">
        <v>205</v>
      </c>
      <c r="H66" s="63">
        <v>78000</v>
      </c>
      <c r="I66" s="63">
        <v>30668.3</v>
      </c>
      <c r="J66" s="23" t="s">
        <v>54</v>
      </c>
      <c r="K66" s="23" t="s">
        <v>8</v>
      </c>
      <c r="L66" s="24">
        <v>43809</v>
      </c>
      <c r="M66" s="24">
        <v>44175</v>
      </c>
      <c r="N66" s="21" t="s">
        <v>581</v>
      </c>
      <c r="O66" s="22">
        <f>12</f>
        <v>12</v>
      </c>
      <c r="P66" s="66" t="s">
        <v>317</v>
      </c>
      <c r="Q66" s="37" t="s">
        <v>579</v>
      </c>
      <c r="R66" s="21" t="s">
        <v>588</v>
      </c>
    </row>
    <row r="67" spans="2:18" ht="45" x14ac:dyDescent="0.25">
      <c r="B67" s="19"/>
      <c r="C67" s="22" t="s">
        <v>29</v>
      </c>
      <c r="D67" s="25" t="s">
        <v>30</v>
      </c>
      <c r="E67" s="25" t="s">
        <v>618</v>
      </c>
      <c r="F67" s="22" t="s">
        <v>31</v>
      </c>
      <c r="G67" s="16" t="s">
        <v>204</v>
      </c>
      <c r="H67" s="63">
        <v>9700</v>
      </c>
      <c r="I67" s="63"/>
      <c r="J67" s="23" t="s">
        <v>54</v>
      </c>
      <c r="K67" s="24" t="s">
        <v>8</v>
      </c>
      <c r="L67" s="24">
        <v>43280</v>
      </c>
      <c r="M67" s="24">
        <v>44195</v>
      </c>
      <c r="N67" s="26" t="s">
        <v>152</v>
      </c>
      <c r="O67" s="34">
        <f>12+12+6</f>
        <v>30</v>
      </c>
      <c r="P67" s="66" t="s">
        <v>298</v>
      </c>
      <c r="Q67" s="37" t="s">
        <v>478</v>
      </c>
      <c r="R67" s="21" t="s">
        <v>588</v>
      </c>
    </row>
    <row r="68" spans="2:18" ht="150" x14ac:dyDescent="0.25">
      <c r="B68" s="19"/>
      <c r="C68" s="22" t="s">
        <v>250</v>
      </c>
      <c r="D68" s="25" t="s">
        <v>240</v>
      </c>
      <c r="E68" s="25" t="s">
        <v>617</v>
      </c>
      <c r="F68" s="22" t="s">
        <v>145</v>
      </c>
      <c r="G68" s="16" t="s">
        <v>146</v>
      </c>
      <c r="H68" s="63">
        <v>148462.54999999999</v>
      </c>
      <c r="I68" s="63">
        <f>70319.55+3099.55</f>
        <v>73419.100000000006</v>
      </c>
      <c r="J68" s="23" t="s">
        <v>54</v>
      </c>
      <c r="K68" s="23" t="s">
        <v>8</v>
      </c>
      <c r="L68" s="24">
        <v>43861</v>
      </c>
      <c r="M68" s="24">
        <v>44196</v>
      </c>
      <c r="N68" s="21" t="s">
        <v>578</v>
      </c>
      <c r="O68" s="34">
        <f>9+2</f>
        <v>11</v>
      </c>
      <c r="P68" s="66" t="s">
        <v>309</v>
      </c>
      <c r="Q68" s="37" t="s">
        <v>579</v>
      </c>
      <c r="R68" s="21" t="s">
        <v>588</v>
      </c>
    </row>
    <row r="69" spans="2:18" ht="195" x14ac:dyDescent="0.25">
      <c r="B69" s="19"/>
      <c r="C69" s="22" t="s">
        <v>269</v>
      </c>
      <c r="D69" s="22" t="s">
        <v>227</v>
      </c>
      <c r="E69" s="22" t="s">
        <v>608</v>
      </c>
      <c r="F69" s="22" t="s">
        <v>15</v>
      </c>
      <c r="G69" s="16" t="s">
        <v>16</v>
      </c>
      <c r="H69" s="63">
        <v>12287.7</v>
      </c>
      <c r="I69" s="63"/>
      <c r="J69" s="23" t="s">
        <v>54</v>
      </c>
      <c r="K69" s="24" t="s">
        <v>8</v>
      </c>
      <c r="L69" s="24">
        <v>42373</v>
      </c>
      <c r="M69" s="24">
        <v>44201</v>
      </c>
      <c r="N69" s="21" t="s">
        <v>294</v>
      </c>
      <c r="O69" s="34">
        <f>12+12+12+12+12</f>
        <v>60</v>
      </c>
      <c r="P69" s="66" t="s">
        <v>316</v>
      </c>
      <c r="Q69" s="37" t="s">
        <v>465</v>
      </c>
      <c r="R69" s="21" t="s">
        <v>658</v>
      </c>
    </row>
    <row r="70" spans="2:18" ht="150" x14ac:dyDescent="0.25">
      <c r="B70" s="19"/>
      <c r="C70" s="22" t="s">
        <v>244</v>
      </c>
      <c r="D70" s="25" t="s">
        <v>182</v>
      </c>
      <c r="E70" s="22" t="s">
        <v>619</v>
      </c>
      <c r="F70" s="16" t="s">
        <v>163</v>
      </c>
      <c r="G70" s="16" t="s">
        <v>276</v>
      </c>
      <c r="H70" s="64">
        <v>47600</v>
      </c>
      <c r="I70" s="74"/>
      <c r="J70" s="23" t="s">
        <v>54</v>
      </c>
      <c r="K70" s="23" t="s">
        <v>8</v>
      </c>
      <c r="L70" s="20">
        <v>43837</v>
      </c>
      <c r="M70" s="24">
        <v>44203</v>
      </c>
      <c r="N70" s="24" t="s">
        <v>143</v>
      </c>
      <c r="O70" s="22">
        <f>12</f>
        <v>12</v>
      </c>
      <c r="P70" s="66" t="s">
        <v>320</v>
      </c>
      <c r="Q70" s="37" t="s">
        <v>454</v>
      </c>
      <c r="R70" s="21" t="s">
        <v>594</v>
      </c>
    </row>
    <row r="71" spans="2:18" ht="165" x14ac:dyDescent="0.25">
      <c r="B71" s="19"/>
      <c r="C71" s="22" t="s">
        <v>244</v>
      </c>
      <c r="D71" s="81" t="s">
        <v>182</v>
      </c>
      <c r="E71" s="22" t="s">
        <v>619</v>
      </c>
      <c r="F71" s="16" t="s">
        <v>163</v>
      </c>
      <c r="G71" s="16" t="s">
        <v>272</v>
      </c>
      <c r="H71" s="64">
        <v>16950</v>
      </c>
      <c r="I71" s="63"/>
      <c r="J71" s="23" t="s">
        <v>54</v>
      </c>
      <c r="K71" s="20" t="s">
        <v>8</v>
      </c>
      <c r="L71" s="24">
        <v>43837</v>
      </c>
      <c r="M71" s="24">
        <v>44203</v>
      </c>
      <c r="N71" s="23" t="s">
        <v>143</v>
      </c>
      <c r="O71" s="22">
        <f>12</f>
        <v>12</v>
      </c>
      <c r="P71" s="66" t="s">
        <v>320</v>
      </c>
      <c r="Q71" s="37" t="s">
        <v>454</v>
      </c>
      <c r="R71" s="21" t="s">
        <v>593</v>
      </c>
    </row>
    <row r="72" spans="2:18" ht="165" x14ac:dyDescent="0.25">
      <c r="B72" s="19"/>
      <c r="C72" s="22" t="s">
        <v>244</v>
      </c>
      <c r="D72" s="25" t="s">
        <v>182</v>
      </c>
      <c r="E72" s="22" t="s">
        <v>619</v>
      </c>
      <c r="F72" s="16" t="s">
        <v>163</v>
      </c>
      <c r="G72" s="16" t="s">
        <v>273</v>
      </c>
      <c r="H72" s="64">
        <v>36950</v>
      </c>
      <c r="I72" s="63"/>
      <c r="J72" s="23" t="s">
        <v>54</v>
      </c>
      <c r="K72" s="20" t="s">
        <v>8</v>
      </c>
      <c r="L72" s="24">
        <v>43837</v>
      </c>
      <c r="M72" s="24">
        <v>44203</v>
      </c>
      <c r="N72" s="23" t="s">
        <v>143</v>
      </c>
      <c r="O72" s="22">
        <f>12</f>
        <v>12</v>
      </c>
      <c r="P72" s="66" t="s">
        <v>320</v>
      </c>
      <c r="Q72" s="23" t="s">
        <v>454</v>
      </c>
      <c r="R72" s="21" t="s">
        <v>593</v>
      </c>
    </row>
    <row r="73" spans="2:18" ht="165" x14ac:dyDescent="0.25">
      <c r="B73" s="19"/>
      <c r="C73" s="22" t="s">
        <v>244</v>
      </c>
      <c r="D73" s="25" t="s">
        <v>182</v>
      </c>
      <c r="E73" s="22" t="s">
        <v>619</v>
      </c>
      <c r="F73" s="16" t="s">
        <v>163</v>
      </c>
      <c r="G73" s="16" t="s">
        <v>274</v>
      </c>
      <c r="H73" s="64">
        <v>20000</v>
      </c>
      <c r="I73" s="63"/>
      <c r="J73" s="23" t="s">
        <v>54</v>
      </c>
      <c r="K73" s="20" t="s">
        <v>8</v>
      </c>
      <c r="L73" s="24">
        <v>43837</v>
      </c>
      <c r="M73" s="24">
        <v>44203</v>
      </c>
      <c r="N73" s="23" t="s">
        <v>143</v>
      </c>
      <c r="O73" s="22">
        <f>12</f>
        <v>12</v>
      </c>
      <c r="P73" s="65" t="s">
        <v>320</v>
      </c>
      <c r="Q73" s="76" t="s">
        <v>454</v>
      </c>
      <c r="R73" s="21" t="s">
        <v>593</v>
      </c>
    </row>
    <row r="74" spans="2:18" ht="165" x14ac:dyDescent="0.25">
      <c r="B74" s="19"/>
      <c r="C74" s="22" t="s">
        <v>244</v>
      </c>
      <c r="D74" s="25" t="s">
        <v>182</v>
      </c>
      <c r="E74" s="22" t="s">
        <v>619</v>
      </c>
      <c r="F74" s="16" t="s">
        <v>163</v>
      </c>
      <c r="G74" s="16" t="s">
        <v>275</v>
      </c>
      <c r="H74" s="64">
        <v>36900.04</v>
      </c>
      <c r="I74" s="63"/>
      <c r="J74" s="23" t="s">
        <v>54</v>
      </c>
      <c r="K74" s="20" t="s">
        <v>8</v>
      </c>
      <c r="L74" s="24">
        <v>43837</v>
      </c>
      <c r="M74" s="24">
        <v>44203</v>
      </c>
      <c r="N74" s="23" t="s">
        <v>143</v>
      </c>
      <c r="O74" s="22">
        <f>12</f>
        <v>12</v>
      </c>
      <c r="P74" s="66" t="s">
        <v>320</v>
      </c>
      <c r="Q74" s="76" t="s">
        <v>454</v>
      </c>
      <c r="R74" s="21" t="s">
        <v>593</v>
      </c>
    </row>
    <row r="75" spans="2:18" ht="165" x14ac:dyDescent="0.25">
      <c r="B75" s="19"/>
      <c r="C75" s="22" t="s">
        <v>181</v>
      </c>
      <c r="D75" s="25" t="s">
        <v>182</v>
      </c>
      <c r="E75" s="22" t="s">
        <v>619</v>
      </c>
      <c r="F75" s="16" t="s">
        <v>125</v>
      </c>
      <c r="G75" s="16" t="s">
        <v>183</v>
      </c>
      <c r="H75" s="63">
        <v>2935</v>
      </c>
      <c r="I75" s="63"/>
      <c r="J75" s="23" t="s">
        <v>54</v>
      </c>
      <c r="K75" s="23" t="s">
        <v>8</v>
      </c>
      <c r="L75" s="24">
        <v>43837</v>
      </c>
      <c r="M75" s="24">
        <v>44203</v>
      </c>
      <c r="N75" s="26" t="s">
        <v>143</v>
      </c>
      <c r="O75" s="34">
        <f>12</f>
        <v>12</v>
      </c>
      <c r="P75" s="65" t="s">
        <v>321</v>
      </c>
      <c r="Q75" s="37" t="s">
        <v>454</v>
      </c>
      <c r="R75" s="21" t="s">
        <v>593</v>
      </c>
    </row>
    <row r="76" spans="2:18" ht="195" x14ac:dyDescent="0.25">
      <c r="B76" s="19"/>
      <c r="C76" s="22" t="s">
        <v>249</v>
      </c>
      <c r="D76" s="25" t="s">
        <v>241</v>
      </c>
      <c r="E76" s="25" t="s">
        <v>620</v>
      </c>
      <c r="F76" s="16" t="s">
        <v>153</v>
      </c>
      <c r="G76" s="16" t="s">
        <v>210</v>
      </c>
      <c r="H76" s="63">
        <v>35600</v>
      </c>
      <c r="I76" s="63"/>
      <c r="J76" s="23" t="s">
        <v>54</v>
      </c>
      <c r="K76" s="23" t="s">
        <v>8</v>
      </c>
      <c r="L76" s="24">
        <v>43844</v>
      </c>
      <c r="M76" s="24">
        <v>44210</v>
      </c>
      <c r="N76" s="24" t="s">
        <v>143</v>
      </c>
      <c r="O76" s="22">
        <f>12</f>
        <v>12</v>
      </c>
      <c r="P76" s="65" t="s">
        <v>322</v>
      </c>
      <c r="Q76" s="37" t="s">
        <v>454</v>
      </c>
      <c r="R76" s="21" t="s">
        <v>662</v>
      </c>
    </row>
    <row r="77" spans="2:18" ht="124.5" customHeight="1" x14ac:dyDescent="0.25">
      <c r="B77" s="19"/>
      <c r="C77" s="22" t="s">
        <v>169</v>
      </c>
      <c r="D77" s="22" t="s">
        <v>170</v>
      </c>
      <c r="E77" s="22" t="s">
        <v>621</v>
      </c>
      <c r="F77" s="16" t="s">
        <v>171</v>
      </c>
      <c r="G77" s="16" t="s">
        <v>172</v>
      </c>
      <c r="H77" s="63">
        <v>73500</v>
      </c>
      <c r="I77" s="63"/>
      <c r="J77" s="23" t="s">
        <v>54</v>
      </c>
      <c r="K77" s="23" t="s">
        <v>8</v>
      </c>
      <c r="L77" s="24">
        <v>43817</v>
      </c>
      <c r="M77" s="24">
        <v>44214</v>
      </c>
      <c r="N77" s="26" t="s">
        <v>147</v>
      </c>
      <c r="O77" s="22">
        <f>7</f>
        <v>7</v>
      </c>
      <c r="P77" s="65" t="s">
        <v>303</v>
      </c>
      <c r="Q77" s="37" t="s">
        <v>547</v>
      </c>
      <c r="R77" s="21" t="s">
        <v>663</v>
      </c>
    </row>
    <row r="78" spans="2:18" ht="195" x14ac:dyDescent="0.25">
      <c r="B78" s="19"/>
      <c r="C78" s="22" t="s">
        <v>268</v>
      </c>
      <c r="D78" s="22" t="s">
        <v>83</v>
      </c>
      <c r="E78" s="22" t="s">
        <v>624</v>
      </c>
      <c r="F78" s="22" t="s">
        <v>51</v>
      </c>
      <c r="G78" s="16" t="s">
        <v>211</v>
      </c>
      <c r="H78" s="63">
        <v>11228.94</v>
      </c>
      <c r="I78" s="63"/>
      <c r="J78" s="23" t="s">
        <v>54</v>
      </c>
      <c r="K78" s="24" t="s">
        <v>8</v>
      </c>
      <c r="L78" s="24">
        <v>42413</v>
      </c>
      <c r="M78" s="24">
        <v>44239</v>
      </c>
      <c r="N78" s="26" t="s">
        <v>165</v>
      </c>
      <c r="O78" s="34">
        <f>12+12+12+12+12</f>
        <v>60</v>
      </c>
      <c r="P78" s="66" t="s">
        <v>324</v>
      </c>
      <c r="Q78" s="37" t="s">
        <v>464</v>
      </c>
      <c r="R78" s="82" t="s">
        <v>659</v>
      </c>
    </row>
    <row r="79" spans="2:18" ht="45" x14ac:dyDescent="0.25">
      <c r="B79" s="19"/>
      <c r="C79" s="22" t="s">
        <v>166</v>
      </c>
      <c r="D79" s="22" t="s">
        <v>167</v>
      </c>
      <c r="E79" s="22" t="s">
        <v>651</v>
      </c>
      <c r="F79" s="22" t="s">
        <v>168</v>
      </c>
      <c r="G79" s="16" t="s">
        <v>218</v>
      </c>
      <c r="H79" s="63">
        <v>129156</v>
      </c>
      <c r="I79" s="63"/>
      <c r="J79" s="23" t="s">
        <v>54</v>
      </c>
      <c r="K79" s="23" t="s">
        <v>8</v>
      </c>
      <c r="L79" s="24">
        <v>43955</v>
      </c>
      <c r="M79" s="20">
        <v>45050</v>
      </c>
      <c r="N79" s="20" t="s">
        <v>143</v>
      </c>
      <c r="O79" s="19">
        <f>36</f>
        <v>36</v>
      </c>
      <c r="P79" s="65" t="s">
        <v>564</v>
      </c>
      <c r="Q79" s="37" t="s">
        <v>449</v>
      </c>
      <c r="R79" s="26"/>
    </row>
    <row r="80" spans="2:18" ht="105" x14ac:dyDescent="0.25">
      <c r="B80" s="22"/>
      <c r="C80" s="22">
        <v>9912292357</v>
      </c>
      <c r="D80" s="22" t="s">
        <v>231</v>
      </c>
      <c r="E80" s="22" t="s">
        <v>656</v>
      </c>
      <c r="F80" s="22" t="s">
        <v>21</v>
      </c>
      <c r="G80" s="22" t="s">
        <v>22</v>
      </c>
      <c r="H80" s="63">
        <v>645500</v>
      </c>
      <c r="I80" s="63"/>
      <c r="J80" s="23" t="s">
        <v>23</v>
      </c>
      <c r="K80" s="23" t="s">
        <v>19</v>
      </c>
      <c r="L80" s="24">
        <v>42858</v>
      </c>
      <c r="M80" s="24">
        <v>44258</v>
      </c>
      <c r="N80" s="26" t="s">
        <v>165</v>
      </c>
      <c r="O80" s="34">
        <f>12+12+12+7+3</f>
        <v>46</v>
      </c>
      <c r="P80" s="84" t="s">
        <v>315</v>
      </c>
      <c r="Q80" s="37" t="s">
        <v>616</v>
      </c>
      <c r="R80" s="79" t="s">
        <v>664</v>
      </c>
    </row>
    <row r="81" spans="2:24" ht="105" x14ac:dyDescent="0.25">
      <c r="B81" s="19"/>
      <c r="C81" s="22" t="s">
        <v>166</v>
      </c>
      <c r="D81" s="22" t="s">
        <v>692</v>
      </c>
      <c r="E81" s="22" t="s">
        <v>627</v>
      </c>
      <c r="F81" s="16" t="s">
        <v>400</v>
      </c>
      <c r="G81" s="16" t="s">
        <v>496</v>
      </c>
      <c r="H81" s="85">
        <v>20000</v>
      </c>
      <c r="I81" s="62">
        <v>1500</v>
      </c>
      <c r="J81" s="23" t="s">
        <v>404</v>
      </c>
      <c r="K81" s="24" t="s">
        <v>8</v>
      </c>
      <c r="L81" s="24">
        <v>43895</v>
      </c>
      <c r="M81" s="24">
        <v>44261</v>
      </c>
      <c r="N81" s="26" t="s">
        <v>152</v>
      </c>
      <c r="O81" s="51">
        <f>6+6</f>
        <v>12</v>
      </c>
      <c r="P81" s="66" t="s">
        <v>511</v>
      </c>
      <c r="Q81" s="37" t="s">
        <v>585</v>
      </c>
      <c r="R81" s="21" t="s">
        <v>664</v>
      </c>
    </row>
    <row r="82" spans="2:24" ht="105" x14ac:dyDescent="0.25">
      <c r="B82" s="19"/>
      <c r="C82" s="16" t="s">
        <v>76</v>
      </c>
      <c r="D82" s="22" t="s">
        <v>149</v>
      </c>
      <c r="E82" s="80" t="s">
        <v>642</v>
      </c>
      <c r="F82" s="22" t="s">
        <v>75</v>
      </c>
      <c r="G82" s="16" t="s">
        <v>586</v>
      </c>
      <c r="H82" s="63">
        <v>5564.99</v>
      </c>
      <c r="I82" s="63"/>
      <c r="J82" s="23" t="s">
        <v>77</v>
      </c>
      <c r="K82" s="20" t="s">
        <v>8</v>
      </c>
      <c r="L82" s="24">
        <v>43909</v>
      </c>
      <c r="M82" s="24">
        <v>44273</v>
      </c>
      <c r="N82" s="26" t="s">
        <v>143</v>
      </c>
      <c r="O82" s="34">
        <f>12</f>
        <v>12</v>
      </c>
      <c r="P82" s="66" t="s">
        <v>661</v>
      </c>
      <c r="Q82" s="37" t="s">
        <v>477</v>
      </c>
      <c r="R82" s="79" t="s">
        <v>664</v>
      </c>
    </row>
    <row r="83" spans="2:24" ht="180" x14ac:dyDescent="0.25">
      <c r="B83" s="19"/>
      <c r="C83" s="22" t="s">
        <v>223</v>
      </c>
      <c r="D83" s="22" t="s">
        <v>220</v>
      </c>
      <c r="E83" s="22" t="s">
        <v>600</v>
      </c>
      <c r="F83" s="22" t="s">
        <v>17</v>
      </c>
      <c r="G83" s="22" t="s">
        <v>18</v>
      </c>
      <c r="H83" s="63">
        <v>57750</v>
      </c>
      <c r="I83" s="63"/>
      <c r="J83" s="23" t="s">
        <v>54</v>
      </c>
      <c r="K83" s="24" t="s">
        <v>8</v>
      </c>
      <c r="L83" s="24">
        <v>42500</v>
      </c>
      <c r="M83" s="24">
        <v>44326</v>
      </c>
      <c r="N83" s="21" t="s">
        <v>601</v>
      </c>
      <c r="O83" s="34">
        <f>12+12+12+12+7+5</f>
        <v>60</v>
      </c>
      <c r="P83" s="66" t="s">
        <v>670</v>
      </c>
      <c r="Q83" s="16" t="s">
        <v>589</v>
      </c>
      <c r="R83" s="35" t="s">
        <v>675</v>
      </c>
    </row>
    <row r="84" spans="2:24" ht="285" x14ac:dyDescent="0.25">
      <c r="B84" s="19"/>
      <c r="C84" s="22" t="s">
        <v>266</v>
      </c>
      <c r="D84" s="22" t="s">
        <v>223</v>
      </c>
      <c r="E84" s="22" t="s">
        <v>623</v>
      </c>
      <c r="F84" s="90" t="s">
        <v>47</v>
      </c>
      <c r="G84" s="90" t="s">
        <v>48</v>
      </c>
      <c r="H84" s="26">
        <v>39498</v>
      </c>
      <c r="I84" s="63"/>
      <c r="J84" s="23" t="s">
        <v>54</v>
      </c>
      <c r="K84" s="24" t="s">
        <v>8</v>
      </c>
      <c r="L84" s="24">
        <v>42523</v>
      </c>
      <c r="M84" s="24">
        <v>44349</v>
      </c>
      <c r="N84" s="26" t="s">
        <v>545</v>
      </c>
      <c r="O84" s="72">
        <f>12+5+3+12+12+12+4</f>
        <v>60</v>
      </c>
      <c r="P84" s="66" t="s">
        <v>669</v>
      </c>
      <c r="Q84" s="29" t="s">
        <v>665</v>
      </c>
      <c r="R84" s="82" t="s">
        <v>686</v>
      </c>
      <c r="S84" s="88" t="s">
        <v>681</v>
      </c>
    </row>
    <row r="85" spans="2:24" ht="315" x14ac:dyDescent="0.25">
      <c r="B85" s="19"/>
      <c r="C85" s="22" t="s">
        <v>267</v>
      </c>
      <c r="D85" s="22" t="s">
        <v>236</v>
      </c>
      <c r="E85" s="22" t="s">
        <v>602</v>
      </c>
      <c r="F85" s="91" t="s">
        <v>49</v>
      </c>
      <c r="G85" s="91" t="s">
        <v>50</v>
      </c>
      <c r="H85" s="63">
        <v>115976.88</v>
      </c>
      <c r="I85" s="63"/>
      <c r="J85" s="23" t="s">
        <v>54</v>
      </c>
      <c r="K85" s="24" t="s">
        <v>8</v>
      </c>
      <c r="L85" s="24">
        <v>42552</v>
      </c>
      <c r="M85" s="30">
        <v>44378</v>
      </c>
      <c r="N85" s="75" t="s">
        <v>545</v>
      </c>
      <c r="O85" s="83">
        <f>6+12+12+12+6+6+6</f>
        <v>60</v>
      </c>
      <c r="P85" s="108" t="s">
        <v>682</v>
      </c>
      <c r="Q85" s="29" t="s">
        <v>660</v>
      </c>
      <c r="R85" s="82" t="s">
        <v>687</v>
      </c>
      <c r="S85" s="35" t="s">
        <v>688</v>
      </c>
    </row>
    <row r="86" spans="2:24" ht="182.25" customHeight="1" x14ac:dyDescent="0.25">
      <c r="B86" s="19"/>
      <c r="C86" s="28"/>
      <c r="D86" s="28" t="s">
        <v>553</v>
      </c>
      <c r="E86" s="97" t="s">
        <v>642</v>
      </c>
      <c r="F86" s="98" t="s">
        <v>75</v>
      </c>
      <c r="G86" s="98" t="s">
        <v>672</v>
      </c>
      <c r="H86" s="26"/>
      <c r="I86" s="26"/>
      <c r="J86" s="23" t="s">
        <v>554</v>
      </c>
      <c r="K86" s="13" t="s">
        <v>19</v>
      </c>
      <c r="L86" s="77">
        <v>44054</v>
      </c>
      <c r="M86" s="87">
        <v>44419</v>
      </c>
      <c r="N86" s="75" t="s">
        <v>143</v>
      </c>
      <c r="O86" s="36">
        <f>12</f>
        <v>12</v>
      </c>
      <c r="P86" s="66" t="s">
        <v>599</v>
      </c>
      <c r="Q86" s="16" t="s">
        <v>546</v>
      </c>
      <c r="R86" s="75"/>
      <c r="S86" s="99" t="s">
        <v>695</v>
      </c>
    </row>
    <row r="87" spans="2:24" ht="192.75" customHeight="1" x14ac:dyDescent="0.25">
      <c r="B87" s="19"/>
      <c r="C87" s="22" t="s">
        <v>555</v>
      </c>
      <c r="D87" s="22" t="s">
        <v>556</v>
      </c>
      <c r="E87" s="27" t="s">
        <v>636</v>
      </c>
      <c r="F87" s="95" t="s">
        <v>557</v>
      </c>
      <c r="G87" s="95" t="s">
        <v>558</v>
      </c>
      <c r="H87" s="26">
        <v>41140.879999999997</v>
      </c>
      <c r="I87" s="26"/>
      <c r="J87" s="23" t="s">
        <v>54</v>
      </c>
      <c r="K87" s="20" t="s">
        <v>8</v>
      </c>
      <c r="L87" s="20">
        <v>44056</v>
      </c>
      <c r="M87" s="13">
        <v>44421</v>
      </c>
      <c r="N87" s="26" t="s">
        <v>143</v>
      </c>
      <c r="O87" s="34">
        <f>12</f>
        <v>12</v>
      </c>
      <c r="P87" s="66" t="s">
        <v>683</v>
      </c>
      <c r="Q87" s="16" t="s">
        <v>559</v>
      </c>
      <c r="R87" s="26"/>
      <c r="S87" s="96" t="s">
        <v>696</v>
      </c>
    </row>
    <row r="88" spans="2:24" ht="150" x14ac:dyDescent="0.25">
      <c r="B88" s="19"/>
      <c r="C88" s="22" t="s">
        <v>262</v>
      </c>
      <c r="D88" s="22" t="s">
        <v>234</v>
      </c>
      <c r="E88" s="80" t="s">
        <v>642</v>
      </c>
      <c r="F88" s="94" t="s">
        <v>37</v>
      </c>
      <c r="G88" s="94" t="s">
        <v>38</v>
      </c>
      <c r="H88" s="63">
        <v>50000</v>
      </c>
      <c r="I88" s="63"/>
      <c r="J88" s="23" t="s">
        <v>54</v>
      </c>
      <c r="K88" s="24" t="s">
        <v>8</v>
      </c>
      <c r="L88" s="24">
        <v>42625</v>
      </c>
      <c r="M88" s="24">
        <v>44452</v>
      </c>
      <c r="N88" s="26" t="s">
        <v>165</v>
      </c>
      <c r="O88" s="72">
        <f>12+12+12+12+12</f>
        <v>60</v>
      </c>
      <c r="P88" s="66" t="s">
        <v>684</v>
      </c>
      <c r="Q88" s="16" t="s">
        <v>548</v>
      </c>
      <c r="R88" s="35" t="s">
        <v>691</v>
      </c>
      <c r="S88" s="100" t="s">
        <v>698</v>
      </c>
    </row>
    <row r="89" spans="2:24" ht="75" x14ac:dyDescent="0.25">
      <c r="B89" s="19"/>
      <c r="C89" s="22" t="s">
        <v>260</v>
      </c>
      <c r="D89" s="22" t="s">
        <v>232</v>
      </c>
      <c r="E89" s="22" t="s">
        <v>629</v>
      </c>
      <c r="F89" s="17" t="s">
        <v>32</v>
      </c>
      <c r="G89" s="22" t="s">
        <v>194</v>
      </c>
      <c r="H89" s="26">
        <v>1678.8</v>
      </c>
      <c r="I89" s="63"/>
      <c r="J89" s="23" t="s">
        <v>54</v>
      </c>
      <c r="K89" s="13" t="s">
        <v>19</v>
      </c>
      <c r="L89" s="24">
        <v>42877</v>
      </c>
      <c r="M89" s="24">
        <v>44703</v>
      </c>
      <c r="N89" s="26" t="s">
        <v>165</v>
      </c>
      <c r="O89" s="72">
        <f>12+12+12+12+12</f>
        <v>60</v>
      </c>
      <c r="P89" s="109" t="s">
        <v>705</v>
      </c>
      <c r="Q89" s="16" t="s">
        <v>685</v>
      </c>
      <c r="R89" s="37" t="s">
        <v>690</v>
      </c>
      <c r="S89" s="35" t="s">
        <v>716</v>
      </c>
      <c r="T89" s="89"/>
    </row>
    <row r="90" spans="2:24" ht="90" x14ac:dyDescent="0.25">
      <c r="B90" s="19"/>
      <c r="C90" s="22" t="s">
        <v>571</v>
      </c>
      <c r="D90" s="22" t="s">
        <v>572</v>
      </c>
      <c r="E90" s="27" t="s">
        <v>645</v>
      </c>
      <c r="F90" s="101" t="s">
        <v>679</v>
      </c>
      <c r="G90" s="94" t="s">
        <v>573</v>
      </c>
      <c r="H90" s="26">
        <v>80000</v>
      </c>
      <c r="I90" s="26"/>
      <c r="J90" s="23" t="s">
        <v>54</v>
      </c>
      <c r="K90" s="20" t="s">
        <v>8</v>
      </c>
      <c r="L90" s="20">
        <v>44105</v>
      </c>
      <c r="M90" s="13">
        <v>44470</v>
      </c>
      <c r="N90" s="26" t="s">
        <v>143</v>
      </c>
      <c r="O90" s="34">
        <v>12</v>
      </c>
      <c r="P90" s="110" t="s">
        <v>710</v>
      </c>
      <c r="Q90" s="37" t="s">
        <v>671</v>
      </c>
      <c r="R90" s="37" t="s">
        <v>580</v>
      </c>
      <c r="S90" s="79" t="s">
        <v>699</v>
      </c>
      <c r="T90" s="100" t="s">
        <v>701</v>
      </c>
    </row>
    <row r="91" spans="2:24" ht="135" x14ac:dyDescent="0.25">
      <c r="B91" s="19"/>
      <c r="C91" s="22" t="s">
        <v>173</v>
      </c>
      <c r="D91" s="22" t="s">
        <v>174</v>
      </c>
      <c r="E91" s="22" t="s">
        <v>610</v>
      </c>
      <c r="F91" s="101" t="s">
        <v>175</v>
      </c>
      <c r="G91" s="101" t="s">
        <v>196</v>
      </c>
      <c r="H91" s="63">
        <v>17348.97</v>
      </c>
      <c r="I91" s="63"/>
      <c r="J91" s="23" t="s">
        <v>54</v>
      </c>
      <c r="K91" s="23" t="s">
        <v>8</v>
      </c>
      <c r="L91" s="24">
        <v>43840</v>
      </c>
      <c r="M91" s="24">
        <v>44631</v>
      </c>
      <c r="N91" s="26" t="s">
        <v>152</v>
      </c>
      <c r="O91" s="22">
        <f>12+12+2</f>
        <v>26</v>
      </c>
      <c r="P91" s="22" t="s">
        <v>708</v>
      </c>
      <c r="Q91" s="37" t="s">
        <v>719</v>
      </c>
      <c r="R91" s="16" t="s">
        <v>765</v>
      </c>
      <c r="S91" s="135" t="s">
        <v>767</v>
      </c>
      <c r="T91" s="136" t="s">
        <v>770</v>
      </c>
    </row>
    <row r="92" spans="2:24" ht="180" x14ac:dyDescent="0.25">
      <c r="B92" s="19"/>
      <c r="C92" s="22" t="s">
        <v>261</v>
      </c>
      <c r="D92" s="25" t="s">
        <v>233</v>
      </c>
      <c r="E92" s="25" t="s">
        <v>655</v>
      </c>
      <c r="F92" s="94" t="s">
        <v>36</v>
      </c>
      <c r="G92" s="101" t="s">
        <v>199</v>
      </c>
      <c r="H92" s="63">
        <v>71553.48</v>
      </c>
      <c r="I92" s="63"/>
      <c r="J92" s="23" t="s">
        <v>54</v>
      </c>
      <c r="K92" s="24" t="s">
        <v>8</v>
      </c>
      <c r="L92" s="24">
        <v>42828</v>
      </c>
      <c r="M92" s="20">
        <v>44654</v>
      </c>
      <c r="N92" s="26" t="s">
        <v>165</v>
      </c>
      <c r="O92" s="72">
        <f>12+12+12+12+12</f>
        <v>60</v>
      </c>
      <c r="P92" s="56" t="s">
        <v>711</v>
      </c>
      <c r="Q92" s="37" t="s">
        <v>752</v>
      </c>
      <c r="R92" s="16" t="s">
        <v>680</v>
      </c>
      <c r="S92" s="93" t="s">
        <v>691</v>
      </c>
      <c r="T92" s="111" t="s">
        <v>780</v>
      </c>
    </row>
    <row r="93" spans="2:24" ht="233.25" customHeight="1" x14ac:dyDescent="0.25">
      <c r="B93" s="19"/>
      <c r="C93" s="22" t="s">
        <v>560</v>
      </c>
      <c r="D93" s="22" t="s">
        <v>561</v>
      </c>
      <c r="E93" s="22" t="s">
        <v>654</v>
      </c>
      <c r="F93" s="101" t="s">
        <v>562</v>
      </c>
      <c r="G93" s="101" t="s">
        <v>563</v>
      </c>
      <c r="H93" s="26">
        <v>125008</v>
      </c>
      <c r="I93" s="26"/>
      <c r="J93" s="23" t="s">
        <v>54</v>
      </c>
      <c r="K93" s="20" t="s">
        <v>8</v>
      </c>
      <c r="L93" s="20">
        <v>44060</v>
      </c>
      <c r="M93" s="13">
        <v>44790</v>
      </c>
      <c r="N93" s="26" t="s">
        <v>147</v>
      </c>
      <c r="O93" s="56">
        <f>12+12</f>
        <v>24</v>
      </c>
      <c r="P93" s="56" t="s">
        <v>705</v>
      </c>
      <c r="Q93" s="37" t="s">
        <v>720</v>
      </c>
      <c r="R93" s="37" t="s">
        <v>842</v>
      </c>
      <c r="S93" s="35" t="s">
        <v>766</v>
      </c>
      <c r="T93" s="93" t="s">
        <v>783</v>
      </c>
      <c r="X93" s="11"/>
    </row>
    <row r="94" spans="2:24" ht="198" customHeight="1" x14ac:dyDescent="0.25">
      <c r="B94" s="92" t="s">
        <v>815</v>
      </c>
      <c r="C94" s="147" t="s">
        <v>865</v>
      </c>
      <c r="D94" s="134" t="s">
        <v>703</v>
      </c>
      <c r="E94" s="134" t="s">
        <v>855</v>
      </c>
      <c r="F94" s="148" t="s">
        <v>702</v>
      </c>
      <c r="G94" s="148" t="s">
        <v>833</v>
      </c>
      <c r="H94" s="139">
        <v>50400</v>
      </c>
      <c r="I94" s="146"/>
      <c r="J94" s="145" t="s">
        <v>54</v>
      </c>
      <c r="K94" s="145" t="s">
        <v>8</v>
      </c>
      <c r="L94" s="149">
        <v>44440</v>
      </c>
      <c r="M94" s="24">
        <v>44805</v>
      </c>
      <c r="N94" s="24" t="s">
        <v>143</v>
      </c>
      <c r="O94" s="22">
        <f>12</f>
        <v>12</v>
      </c>
      <c r="P94" s="22" t="s">
        <v>708</v>
      </c>
      <c r="Q94" s="150" t="s">
        <v>745</v>
      </c>
      <c r="R94" s="16" t="s">
        <v>842</v>
      </c>
      <c r="S94" s="93" t="s">
        <v>781</v>
      </c>
      <c r="T94" s="111" t="s">
        <v>787</v>
      </c>
      <c r="X94" s="11"/>
    </row>
    <row r="95" spans="2:24" ht="141" customHeight="1" x14ac:dyDescent="0.25">
      <c r="B95" s="19"/>
      <c r="C95" s="22" t="s">
        <v>735</v>
      </c>
      <c r="D95" s="25" t="s">
        <v>736</v>
      </c>
      <c r="E95" s="16" t="s">
        <v>860</v>
      </c>
      <c r="F95" s="101" t="s">
        <v>734</v>
      </c>
      <c r="G95" s="101" t="s">
        <v>779</v>
      </c>
      <c r="H95" s="26">
        <v>73607.360000000001</v>
      </c>
      <c r="I95" s="26">
        <f>(H95*25%)+H95</f>
        <v>92009.2</v>
      </c>
      <c r="J95" s="23" t="s">
        <v>54</v>
      </c>
      <c r="K95" s="23" t="s">
        <v>8</v>
      </c>
      <c r="L95" s="20">
        <v>44466</v>
      </c>
      <c r="M95" s="24">
        <v>44831</v>
      </c>
      <c r="N95" s="23" t="s">
        <v>827</v>
      </c>
      <c r="O95" s="22">
        <f>12</f>
        <v>12</v>
      </c>
      <c r="P95" s="46" t="s">
        <v>710</v>
      </c>
      <c r="Q95" s="39" t="s">
        <v>912</v>
      </c>
      <c r="R95" s="16" t="s">
        <v>847</v>
      </c>
      <c r="S95" s="93" t="s">
        <v>784</v>
      </c>
      <c r="T95" s="16"/>
      <c r="X95" s="11"/>
    </row>
    <row r="96" spans="2:24" ht="141" customHeight="1" x14ac:dyDescent="0.25">
      <c r="B96" s="19"/>
      <c r="C96" s="22" t="s">
        <v>737</v>
      </c>
      <c r="D96" s="22" t="s">
        <v>739</v>
      </c>
      <c r="E96" s="27" t="s">
        <v>738</v>
      </c>
      <c r="F96" s="101" t="s">
        <v>812</v>
      </c>
      <c r="G96" s="101" t="s">
        <v>740</v>
      </c>
      <c r="H96" s="26">
        <v>80000</v>
      </c>
      <c r="I96" s="26"/>
      <c r="J96" s="23" t="s">
        <v>54</v>
      </c>
      <c r="K96" s="20" t="s">
        <v>8</v>
      </c>
      <c r="L96" s="20">
        <v>44471</v>
      </c>
      <c r="M96" s="13">
        <v>44836</v>
      </c>
      <c r="N96" s="26" t="s">
        <v>143</v>
      </c>
      <c r="O96" s="34">
        <f>12</f>
        <v>12</v>
      </c>
      <c r="P96" s="56" t="s">
        <v>710</v>
      </c>
      <c r="Q96" s="37" t="s">
        <v>887</v>
      </c>
      <c r="R96" s="37" t="s">
        <v>718</v>
      </c>
      <c r="S96" s="106" t="s">
        <v>792</v>
      </c>
      <c r="T96" s="111" t="s">
        <v>791</v>
      </c>
      <c r="X96" s="11"/>
    </row>
    <row r="97" spans="2:24" ht="141" customHeight="1" x14ac:dyDescent="0.25">
      <c r="B97" s="19"/>
      <c r="C97" s="22" t="s">
        <v>270</v>
      </c>
      <c r="D97" s="22" t="s">
        <v>235</v>
      </c>
      <c r="E97" s="22" t="s">
        <v>646</v>
      </c>
      <c r="F97" s="140" t="s">
        <v>793</v>
      </c>
      <c r="G97" s="101" t="s">
        <v>700</v>
      </c>
      <c r="H97" s="26">
        <v>104752.68</v>
      </c>
      <c r="I97" s="26">
        <v>124119.14</v>
      </c>
      <c r="J97" s="23" t="s">
        <v>54</v>
      </c>
      <c r="K97" s="23" t="s">
        <v>445</v>
      </c>
      <c r="L97" s="24">
        <v>43014</v>
      </c>
      <c r="M97" s="24">
        <v>44840</v>
      </c>
      <c r="N97" s="26" t="s">
        <v>165</v>
      </c>
      <c r="O97" s="34">
        <f>12+12+12+12+12</f>
        <v>60</v>
      </c>
      <c r="P97" s="56" t="s">
        <v>705</v>
      </c>
      <c r="Q97" s="37" t="s">
        <v>721</v>
      </c>
      <c r="R97" s="16" t="s">
        <v>727</v>
      </c>
      <c r="S97" s="106" t="s">
        <v>785</v>
      </c>
      <c r="T97" s="111" t="s">
        <v>786</v>
      </c>
      <c r="X97" s="11"/>
    </row>
    <row r="98" spans="2:24" ht="235.5" customHeight="1" x14ac:dyDescent="0.25">
      <c r="B98" s="19"/>
      <c r="C98" s="22" t="s">
        <v>838</v>
      </c>
      <c r="D98" s="22" t="s">
        <v>839</v>
      </c>
      <c r="E98" s="27" t="s">
        <v>879</v>
      </c>
      <c r="F98" s="39" t="s">
        <v>840</v>
      </c>
      <c r="G98" s="39" t="s">
        <v>841</v>
      </c>
      <c r="H98" s="26">
        <v>22393.38</v>
      </c>
      <c r="I98" s="26"/>
      <c r="J98" s="23" t="s">
        <v>54</v>
      </c>
      <c r="K98" s="24" t="s">
        <v>8</v>
      </c>
      <c r="L98" s="20">
        <v>44721</v>
      </c>
      <c r="M98" s="13">
        <f>L98+180</f>
        <v>44901</v>
      </c>
      <c r="N98" s="26" t="s">
        <v>143</v>
      </c>
      <c r="O98" s="34">
        <f>6</f>
        <v>6</v>
      </c>
      <c r="P98" s="56" t="s">
        <v>708</v>
      </c>
      <c r="Q98" s="143" t="s">
        <v>910</v>
      </c>
      <c r="R98" s="16" t="s">
        <v>878</v>
      </c>
      <c r="S98" s="35"/>
      <c r="T98" s="35"/>
      <c r="X98" s="11"/>
    </row>
    <row r="99" spans="2:24" ht="210" customHeight="1" x14ac:dyDescent="0.25">
      <c r="B99" s="19"/>
      <c r="C99" s="22" t="s">
        <v>264</v>
      </c>
      <c r="D99" s="25" t="s">
        <v>243</v>
      </c>
      <c r="E99" s="16" t="s">
        <v>859</v>
      </c>
      <c r="F99" s="39" t="s">
        <v>164</v>
      </c>
      <c r="G99" s="39" t="s">
        <v>206</v>
      </c>
      <c r="H99" s="26">
        <v>219807.5</v>
      </c>
      <c r="I99" s="63">
        <f>H99*1.25</f>
        <v>274759.375</v>
      </c>
      <c r="J99" s="23" t="s">
        <v>54</v>
      </c>
      <c r="K99" s="23" t="s">
        <v>8</v>
      </c>
      <c r="L99" s="20">
        <v>43850</v>
      </c>
      <c r="M99" s="24">
        <v>44915</v>
      </c>
      <c r="N99" s="23" t="s">
        <v>907</v>
      </c>
      <c r="O99" s="22">
        <f>12+4+4+12+3</f>
        <v>35</v>
      </c>
      <c r="P99" s="46" t="s">
        <v>709</v>
      </c>
      <c r="Q99" s="152" t="s">
        <v>880</v>
      </c>
      <c r="R99" s="37" t="s">
        <v>881</v>
      </c>
      <c r="S99" s="93" t="s">
        <v>781</v>
      </c>
      <c r="T99" s="111" t="s">
        <v>787</v>
      </c>
      <c r="X99" s="11"/>
    </row>
    <row r="100" spans="2:24" ht="215.25" customHeight="1" x14ac:dyDescent="0.25">
      <c r="B100" s="19"/>
      <c r="C100" s="22" t="s">
        <v>139</v>
      </c>
      <c r="D100" s="22" t="s">
        <v>140</v>
      </c>
      <c r="E100" s="22" t="s">
        <v>612</v>
      </c>
      <c r="F100" s="42" t="s">
        <v>806</v>
      </c>
      <c r="G100" s="16" t="s">
        <v>769</v>
      </c>
      <c r="H100" s="26">
        <v>110841.28</v>
      </c>
      <c r="I100" s="26">
        <v>27710</v>
      </c>
      <c r="J100" s="23" t="s">
        <v>54</v>
      </c>
      <c r="K100" s="24" t="s">
        <v>8</v>
      </c>
      <c r="L100" s="24">
        <v>43753</v>
      </c>
      <c r="M100" s="24">
        <v>44926</v>
      </c>
      <c r="N100" s="21" t="s">
        <v>917</v>
      </c>
      <c r="O100" s="34">
        <f>9+6+5+6+4+6+3</f>
        <v>39</v>
      </c>
      <c r="P100" s="34" t="s">
        <v>708</v>
      </c>
      <c r="Q100" s="138" t="s">
        <v>744</v>
      </c>
      <c r="R100" s="37" t="s">
        <v>845</v>
      </c>
      <c r="S100" s="93"/>
      <c r="T100" s="111" t="s">
        <v>787</v>
      </c>
      <c r="X100" s="11"/>
    </row>
    <row r="101" spans="2:24" ht="99.75" customHeight="1" x14ac:dyDescent="0.25">
      <c r="B101" s="19"/>
      <c r="C101" s="22" t="s">
        <v>247</v>
      </c>
      <c r="D101" s="25" t="s">
        <v>243</v>
      </c>
      <c r="E101" s="16" t="s">
        <v>613</v>
      </c>
      <c r="F101" s="16" t="s">
        <v>160</v>
      </c>
      <c r="G101" s="16" t="s">
        <v>213</v>
      </c>
      <c r="H101" s="26">
        <v>10780</v>
      </c>
      <c r="I101" s="26">
        <v>13475</v>
      </c>
      <c r="J101" s="23" t="s">
        <v>54</v>
      </c>
      <c r="K101" s="23" t="s">
        <v>8</v>
      </c>
      <c r="L101" s="20">
        <v>43850</v>
      </c>
      <c r="M101" s="24">
        <v>44946</v>
      </c>
      <c r="N101" s="23" t="s">
        <v>768</v>
      </c>
      <c r="O101" s="22"/>
      <c r="P101" s="22" t="s">
        <v>709</v>
      </c>
      <c r="Q101" s="138" t="s">
        <v>730</v>
      </c>
      <c r="R101" s="37" t="s">
        <v>851</v>
      </c>
      <c r="S101" s="21"/>
      <c r="T101" s="111" t="s">
        <v>787</v>
      </c>
    </row>
    <row r="102" spans="2:24" ht="60" x14ac:dyDescent="0.25">
      <c r="B102" s="19"/>
      <c r="C102" s="22" t="s">
        <v>666</v>
      </c>
      <c r="D102" s="22" t="s">
        <v>84</v>
      </c>
      <c r="E102" s="22" t="s">
        <v>633</v>
      </c>
      <c r="F102" s="17" t="s">
        <v>798</v>
      </c>
      <c r="G102" s="16" t="s">
        <v>667</v>
      </c>
      <c r="H102" s="26">
        <v>14400</v>
      </c>
      <c r="I102" s="63">
        <f>(800*12)+(500*12)</f>
        <v>15600</v>
      </c>
      <c r="J102" s="23" t="s">
        <v>777</v>
      </c>
      <c r="K102" s="23" t="s">
        <v>8</v>
      </c>
      <c r="L102" s="20">
        <v>42827</v>
      </c>
      <c r="M102" s="24">
        <v>45018</v>
      </c>
      <c r="N102" s="24" t="s">
        <v>771</v>
      </c>
      <c r="O102" s="22">
        <f>12+12+12+12+12+12</f>
        <v>72</v>
      </c>
      <c r="P102" s="46" t="s">
        <v>712</v>
      </c>
      <c r="Q102" s="153" t="s">
        <v>753</v>
      </c>
      <c r="R102" s="37" t="s">
        <v>846</v>
      </c>
      <c r="S102" s="93"/>
      <c r="T102" s="111"/>
    </row>
    <row r="103" spans="2:24" ht="240" x14ac:dyDescent="0.25">
      <c r="B103" s="19"/>
      <c r="C103" s="22" t="s">
        <v>882</v>
      </c>
      <c r="D103" s="25" t="s">
        <v>883</v>
      </c>
      <c r="E103" s="16" t="s">
        <v>884</v>
      </c>
      <c r="F103" s="16" t="s">
        <v>734</v>
      </c>
      <c r="G103" s="39" t="s">
        <v>885</v>
      </c>
      <c r="H103" s="26">
        <v>156000</v>
      </c>
      <c r="I103" s="26"/>
      <c r="J103" s="23" t="s">
        <v>54</v>
      </c>
      <c r="K103" s="23" t="s">
        <v>8</v>
      </c>
      <c r="L103" s="20">
        <v>44764</v>
      </c>
      <c r="M103" s="165">
        <f>L103+180</f>
        <v>44944</v>
      </c>
      <c r="N103" s="23" t="s">
        <v>944</v>
      </c>
      <c r="O103" s="41" t="s">
        <v>943</v>
      </c>
      <c r="P103" s="46" t="s">
        <v>710</v>
      </c>
      <c r="Q103" s="143" t="s">
        <v>947</v>
      </c>
      <c r="R103" s="16" t="s">
        <v>881</v>
      </c>
      <c r="S103" s="93" t="s">
        <v>949</v>
      </c>
      <c r="T103" s="16"/>
    </row>
    <row r="104" spans="2:24" ht="105" x14ac:dyDescent="0.25">
      <c r="B104" s="19"/>
      <c r="C104" s="22" t="s">
        <v>871</v>
      </c>
      <c r="D104" s="22" t="s">
        <v>872</v>
      </c>
      <c r="E104" s="27" t="s">
        <v>873</v>
      </c>
      <c r="F104" s="16" t="s">
        <v>870</v>
      </c>
      <c r="G104" s="16" t="s">
        <v>874</v>
      </c>
      <c r="H104" s="26">
        <v>17475</v>
      </c>
      <c r="I104" s="26">
        <v>4368.75</v>
      </c>
      <c r="J104" s="23" t="s">
        <v>54</v>
      </c>
      <c r="K104" s="20" t="s">
        <v>8</v>
      </c>
      <c r="L104" s="20">
        <v>44778</v>
      </c>
      <c r="M104" s="169">
        <f>L104+179</f>
        <v>44957</v>
      </c>
      <c r="N104" s="23" t="s">
        <v>944</v>
      </c>
      <c r="O104" s="72" t="s">
        <v>943</v>
      </c>
      <c r="P104" s="56" t="s">
        <v>709</v>
      </c>
      <c r="Q104" s="168" t="s">
        <v>951</v>
      </c>
      <c r="R104" s="37" t="s">
        <v>962</v>
      </c>
      <c r="S104" s="106" t="s">
        <v>961</v>
      </c>
      <c r="T104" s="16"/>
    </row>
    <row r="105" spans="2:24" ht="120" x14ac:dyDescent="0.25">
      <c r="B105" s="19"/>
      <c r="C105" s="22" t="s">
        <v>30</v>
      </c>
      <c r="D105" s="22" t="s">
        <v>39</v>
      </c>
      <c r="E105" s="22" t="s">
        <v>630</v>
      </c>
      <c r="F105" s="176" t="s">
        <v>1029</v>
      </c>
      <c r="G105" s="22" t="s">
        <v>200</v>
      </c>
      <c r="H105" s="26">
        <v>1236</v>
      </c>
      <c r="I105" s="63">
        <v>1640.52</v>
      </c>
      <c r="J105" s="23" t="s">
        <v>54</v>
      </c>
      <c r="K105" s="24" t="s">
        <v>8</v>
      </c>
      <c r="L105" s="24">
        <v>43232</v>
      </c>
      <c r="M105" s="167">
        <v>45058</v>
      </c>
      <c r="N105" s="26" t="s">
        <v>165</v>
      </c>
      <c r="O105" s="72">
        <f>12+12+12+12+12</f>
        <v>60</v>
      </c>
      <c r="P105" s="34" t="s">
        <v>713</v>
      </c>
      <c r="Q105" s="16" t="s">
        <v>976</v>
      </c>
      <c r="R105" s="37" t="s">
        <v>845</v>
      </c>
      <c r="S105" s="93" t="s">
        <v>1049</v>
      </c>
      <c r="T105" s="111"/>
    </row>
    <row r="106" spans="2:24" ht="285" x14ac:dyDescent="0.25">
      <c r="B106" s="19"/>
      <c r="C106" s="22" t="s">
        <v>52</v>
      </c>
      <c r="D106" s="22" t="s">
        <v>53</v>
      </c>
      <c r="E106" s="22" t="s">
        <v>609</v>
      </c>
      <c r="F106" s="176" t="s">
        <v>808</v>
      </c>
      <c r="G106" s="19" t="s">
        <v>1052</v>
      </c>
      <c r="H106" s="26">
        <v>7420</v>
      </c>
      <c r="I106" s="63">
        <v>2473.33</v>
      </c>
      <c r="J106" s="23" t="s">
        <v>54</v>
      </c>
      <c r="K106" s="24" t="s">
        <v>8</v>
      </c>
      <c r="L106" s="24">
        <v>43475</v>
      </c>
      <c r="M106" s="167">
        <v>45056</v>
      </c>
      <c r="N106" s="26" t="s">
        <v>165</v>
      </c>
      <c r="O106" s="72">
        <f>12+12+12+12+4</f>
        <v>52</v>
      </c>
      <c r="P106" s="173" t="s">
        <v>993</v>
      </c>
      <c r="Q106" s="37" t="s">
        <v>724</v>
      </c>
      <c r="R106" s="37" t="s">
        <v>952</v>
      </c>
      <c r="S106" s="93" t="s">
        <v>1048</v>
      </c>
      <c r="T106" s="105"/>
    </row>
    <row r="107" spans="2:24" ht="90" x14ac:dyDescent="0.25">
      <c r="B107" s="19"/>
      <c r="C107" s="22" t="s">
        <v>33</v>
      </c>
      <c r="D107" s="25" t="s">
        <v>33</v>
      </c>
      <c r="E107" s="25" t="s">
        <v>632</v>
      </c>
      <c r="F107" s="182" t="s">
        <v>1136</v>
      </c>
      <c r="G107" s="16" t="s">
        <v>35</v>
      </c>
      <c r="H107" s="26">
        <v>7500</v>
      </c>
      <c r="I107" s="63"/>
      <c r="J107" s="23" t="s">
        <v>54</v>
      </c>
      <c r="K107" s="24" t="s">
        <v>8</v>
      </c>
      <c r="L107" s="24">
        <v>43272</v>
      </c>
      <c r="M107" s="167">
        <v>45097</v>
      </c>
      <c r="N107" s="26" t="s">
        <v>165</v>
      </c>
      <c r="O107" s="72">
        <f>12+12+12+12+12</f>
        <v>60</v>
      </c>
      <c r="P107" s="56" t="s">
        <v>715</v>
      </c>
      <c r="Q107" s="38" t="s">
        <v>1002</v>
      </c>
      <c r="R107" s="37" t="s">
        <v>846</v>
      </c>
      <c r="S107" s="93" t="s">
        <v>1116</v>
      </c>
      <c r="T107" s="93"/>
    </row>
    <row r="108" spans="2:24" ht="75" x14ac:dyDescent="0.25">
      <c r="B108" s="19"/>
      <c r="C108" s="22" t="s">
        <v>251</v>
      </c>
      <c r="D108" s="25" t="s">
        <v>239</v>
      </c>
      <c r="E108" s="25" t="s">
        <v>648</v>
      </c>
      <c r="F108" s="16" t="s">
        <v>144</v>
      </c>
      <c r="G108" s="16" t="s">
        <v>197</v>
      </c>
      <c r="H108" s="26">
        <v>7900</v>
      </c>
      <c r="I108" s="63"/>
      <c r="J108" s="23" t="s">
        <v>54</v>
      </c>
      <c r="K108" s="23" t="s">
        <v>8</v>
      </c>
      <c r="L108" s="24">
        <v>43787</v>
      </c>
      <c r="M108" s="24">
        <v>45247</v>
      </c>
      <c r="N108" s="24" t="s">
        <v>923</v>
      </c>
      <c r="O108" s="72">
        <f>12+12+12+12</f>
        <v>48</v>
      </c>
      <c r="P108" s="173" t="s">
        <v>997</v>
      </c>
      <c r="Q108" s="16" t="s">
        <v>722</v>
      </c>
      <c r="R108" s="16" t="s">
        <v>852</v>
      </c>
      <c r="S108" s="106" t="s">
        <v>1032</v>
      </c>
      <c r="T108" s="16"/>
    </row>
    <row r="109" spans="2:24" ht="360" x14ac:dyDescent="0.25">
      <c r="B109" s="19"/>
      <c r="C109" s="22" t="s">
        <v>42</v>
      </c>
      <c r="D109" s="16" t="s">
        <v>992</v>
      </c>
      <c r="E109" s="22" t="s">
        <v>606</v>
      </c>
      <c r="F109" s="90" t="s">
        <v>694</v>
      </c>
      <c r="G109" s="16" t="s">
        <v>544</v>
      </c>
      <c r="H109" s="26">
        <v>206999.52</v>
      </c>
      <c r="I109" s="26">
        <f>129172.92*2</f>
        <v>258345.84</v>
      </c>
      <c r="J109" s="23" t="s">
        <v>54</v>
      </c>
      <c r="K109" s="24" t="s">
        <v>8</v>
      </c>
      <c r="L109" s="24">
        <v>43286</v>
      </c>
      <c r="M109" s="167">
        <v>45111</v>
      </c>
      <c r="N109" s="21" t="s">
        <v>937</v>
      </c>
      <c r="O109" s="72">
        <f>12+3+1+2+6+6+6+6+12+6</f>
        <v>60</v>
      </c>
      <c r="P109" s="56" t="s">
        <v>710</v>
      </c>
      <c r="Q109" s="37" t="s">
        <v>979</v>
      </c>
      <c r="R109" s="37" t="s">
        <v>955</v>
      </c>
      <c r="S109" s="93" t="s">
        <v>1050</v>
      </c>
      <c r="T109" s="111"/>
    </row>
    <row r="110" spans="2:24" ht="105" x14ac:dyDescent="0.25">
      <c r="B110" s="19"/>
      <c r="C110" s="22" t="s">
        <v>501</v>
      </c>
      <c r="D110" s="25" t="s">
        <v>503</v>
      </c>
      <c r="E110" s="27" t="s">
        <v>502</v>
      </c>
      <c r="F110" s="176" t="s">
        <v>811</v>
      </c>
      <c r="G110" s="39" t="s">
        <v>832</v>
      </c>
      <c r="H110" s="26">
        <v>2300</v>
      </c>
      <c r="I110" s="26">
        <f>2573.5</f>
        <v>2573.5</v>
      </c>
      <c r="J110" s="13" t="s">
        <v>41</v>
      </c>
      <c r="K110" s="13" t="s">
        <v>19</v>
      </c>
      <c r="L110" s="20">
        <v>44048</v>
      </c>
      <c r="M110" s="178">
        <v>45143</v>
      </c>
      <c r="N110" s="26" t="s">
        <v>152</v>
      </c>
      <c r="O110" s="34">
        <f>12+12+12</f>
        <v>36</v>
      </c>
      <c r="P110" s="56" t="s">
        <v>710</v>
      </c>
      <c r="Q110" s="37" t="s">
        <v>1030</v>
      </c>
      <c r="R110" s="37" t="s">
        <v>869</v>
      </c>
      <c r="S110" s="106" t="s">
        <v>741</v>
      </c>
      <c r="T110" s="93" t="s">
        <v>1031</v>
      </c>
    </row>
    <row r="121" spans="2:23" ht="26.25" x14ac:dyDescent="0.25">
      <c r="B121" s="33"/>
      <c r="C121" s="192" t="s">
        <v>286</v>
      </c>
      <c r="D121" s="192"/>
      <c r="E121" s="192"/>
      <c r="F121" s="192"/>
      <c r="G121" s="192"/>
      <c r="H121" s="192"/>
      <c r="I121" s="192"/>
      <c r="J121" s="193"/>
      <c r="K121" s="196" t="s">
        <v>287</v>
      </c>
      <c r="L121" s="197"/>
      <c r="M121" s="197"/>
      <c r="N121" s="198"/>
      <c r="O121" s="191" t="s">
        <v>283</v>
      </c>
      <c r="P121" s="192"/>
      <c r="Q121" s="192"/>
      <c r="R121" s="193"/>
      <c r="S121" s="103"/>
      <c r="T121" s="191" t="s">
        <v>292</v>
      </c>
      <c r="U121" s="192"/>
      <c r="V121" s="192"/>
      <c r="W121" s="192"/>
    </row>
    <row r="122" spans="2:23" ht="105" x14ac:dyDescent="0.25">
      <c r="B122" s="7" t="s">
        <v>0</v>
      </c>
      <c r="C122" s="7" t="s">
        <v>1</v>
      </c>
      <c r="D122" s="8" t="s">
        <v>1161</v>
      </c>
      <c r="E122" s="7" t="s">
        <v>2</v>
      </c>
      <c r="F122" s="8" t="s">
        <v>603</v>
      </c>
      <c r="G122" s="8" t="s">
        <v>1162</v>
      </c>
      <c r="H122" s="7" t="s">
        <v>1159</v>
      </c>
      <c r="I122" s="8" t="s">
        <v>1160</v>
      </c>
      <c r="J122" s="8" t="s">
        <v>1034</v>
      </c>
      <c r="K122" s="8" t="s">
        <v>814</v>
      </c>
      <c r="L122" s="8" t="s">
        <v>942</v>
      </c>
      <c r="M122" s="7" t="s">
        <v>5</v>
      </c>
      <c r="N122" s="8" t="s">
        <v>6</v>
      </c>
      <c r="O122" s="8" t="s">
        <v>825</v>
      </c>
      <c r="P122" s="8" t="s">
        <v>293</v>
      </c>
      <c r="Q122" s="7" t="s">
        <v>148</v>
      </c>
      <c r="R122" s="7" t="s">
        <v>288</v>
      </c>
      <c r="S122" s="8" t="s">
        <v>704</v>
      </c>
      <c r="T122" s="8" t="s">
        <v>289</v>
      </c>
      <c r="U122" s="8" t="s">
        <v>497</v>
      </c>
      <c r="V122" s="8" t="s">
        <v>823</v>
      </c>
      <c r="W122" s="8" t="s">
        <v>824</v>
      </c>
    </row>
    <row r="123" spans="2:23" ht="134.25" customHeight="1" x14ac:dyDescent="0.25">
      <c r="B123" s="19"/>
      <c r="C123" s="22" t="s">
        <v>1007</v>
      </c>
      <c r="D123" s="24">
        <v>45009</v>
      </c>
      <c r="E123" s="16" t="s">
        <v>1008</v>
      </c>
      <c r="F123" s="16" t="s">
        <v>1009</v>
      </c>
      <c r="G123" s="25" t="s">
        <v>1255</v>
      </c>
      <c r="H123" s="39" t="s">
        <v>1010</v>
      </c>
      <c r="I123" s="39" t="s">
        <v>1236</v>
      </c>
      <c r="J123" s="16" t="s">
        <v>1141</v>
      </c>
      <c r="K123" s="26">
        <v>54020.41</v>
      </c>
      <c r="L123" s="63"/>
      <c r="M123" s="23" t="s">
        <v>777</v>
      </c>
      <c r="N123" s="20" t="s">
        <v>8</v>
      </c>
      <c r="O123" s="24">
        <v>45009</v>
      </c>
      <c r="P123" s="24">
        <v>45375</v>
      </c>
      <c r="Q123" s="21" t="s">
        <v>143</v>
      </c>
      <c r="R123" s="34">
        <f>12</f>
        <v>12</v>
      </c>
      <c r="S123" s="56" t="s">
        <v>1012</v>
      </c>
      <c r="T123" s="16" t="s">
        <v>1131</v>
      </c>
      <c r="U123" s="37" t="s">
        <v>1013</v>
      </c>
      <c r="V123" s="106" t="s">
        <v>1279</v>
      </c>
      <c r="W123" s="93"/>
    </row>
    <row r="124" spans="2:23" ht="244.5" customHeight="1" x14ac:dyDescent="0.25">
      <c r="B124" s="19"/>
      <c r="C124" s="22" t="s">
        <v>900</v>
      </c>
      <c r="D124" s="24">
        <v>44797</v>
      </c>
      <c r="E124" s="22" t="s">
        <v>901</v>
      </c>
      <c r="F124" s="80" t="s">
        <v>902</v>
      </c>
      <c r="G124" s="80" t="s">
        <v>1163</v>
      </c>
      <c r="H124" s="16" t="s">
        <v>1083</v>
      </c>
      <c r="I124" s="16" t="s">
        <v>1195</v>
      </c>
      <c r="J124" s="16" t="s">
        <v>898</v>
      </c>
      <c r="K124" s="26">
        <v>18000</v>
      </c>
      <c r="L124" s="63"/>
      <c r="M124" s="23" t="s">
        <v>777</v>
      </c>
      <c r="N124" s="20" t="s">
        <v>8</v>
      </c>
      <c r="O124" s="24">
        <v>44797</v>
      </c>
      <c r="P124" s="24">
        <v>45162</v>
      </c>
      <c r="Q124" s="21" t="s">
        <v>143</v>
      </c>
      <c r="R124" s="34">
        <f>12</f>
        <v>12</v>
      </c>
      <c r="S124" s="56" t="s">
        <v>1027</v>
      </c>
      <c r="T124" s="37" t="s">
        <v>1040</v>
      </c>
      <c r="U124" s="37" t="s">
        <v>899</v>
      </c>
      <c r="V124" s="93" t="s">
        <v>1275</v>
      </c>
      <c r="W124" s="93"/>
    </row>
    <row r="125" spans="2:23" ht="45" x14ac:dyDescent="0.25">
      <c r="B125" s="19"/>
      <c r="C125" s="22" t="s">
        <v>248</v>
      </c>
      <c r="D125" s="184">
        <v>43340</v>
      </c>
      <c r="E125" s="22" t="s">
        <v>242</v>
      </c>
      <c r="F125" s="22" t="s">
        <v>639</v>
      </c>
      <c r="G125" s="80" t="s">
        <v>1163</v>
      </c>
      <c r="H125" s="90" t="s">
        <v>805</v>
      </c>
      <c r="I125" s="90" t="s">
        <v>1196</v>
      </c>
      <c r="J125" s="39" t="s">
        <v>198</v>
      </c>
      <c r="K125" s="26">
        <v>250000</v>
      </c>
      <c r="L125" s="26">
        <f>187500+62500</f>
        <v>250000</v>
      </c>
      <c r="M125" s="23" t="s">
        <v>54</v>
      </c>
      <c r="N125" s="24" t="s">
        <v>8</v>
      </c>
      <c r="O125" s="24">
        <v>43346</v>
      </c>
      <c r="P125" s="167">
        <v>45171</v>
      </c>
      <c r="Q125" s="21" t="s">
        <v>1051</v>
      </c>
      <c r="R125" s="72">
        <f>12+12+12+12+12</f>
        <v>60</v>
      </c>
      <c r="S125" s="56" t="s">
        <v>707</v>
      </c>
      <c r="T125" s="37" t="s">
        <v>733</v>
      </c>
      <c r="U125" s="37" t="s">
        <v>892</v>
      </c>
      <c r="V125" s="93" t="s">
        <v>1280</v>
      </c>
      <c r="W125" s="16"/>
    </row>
    <row r="126" spans="2:23" ht="45" x14ac:dyDescent="0.25">
      <c r="B126" s="19"/>
      <c r="C126" s="22" t="s">
        <v>1017</v>
      </c>
      <c r="D126" s="24">
        <v>44966</v>
      </c>
      <c r="E126" s="25" t="s">
        <v>1018</v>
      </c>
      <c r="F126" s="27" t="s">
        <v>1019</v>
      </c>
      <c r="G126" s="25" t="s">
        <v>1163</v>
      </c>
      <c r="H126" s="22" t="s">
        <v>1020</v>
      </c>
      <c r="I126" s="22" t="s">
        <v>1231</v>
      </c>
      <c r="J126" s="16" t="s">
        <v>1021</v>
      </c>
      <c r="K126" s="26">
        <v>30950</v>
      </c>
      <c r="L126" s="63"/>
      <c r="M126" s="23" t="s">
        <v>54</v>
      </c>
      <c r="N126" s="24" t="s">
        <v>8</v>
      </c>
      <c r="O126" s="24">
        <v>44966</v>
      </c>
      <c r="P126" s="24">
        <v>45330</v>
      </c>
      <c r="Q126" s="26" t="s">
        <v>143</v>
      </c>
      <c r="R126" s="34">
        <f>12</f>
        <v>12</v>
      </c>
      <c r="S126" s="56" t="s">
        <v>1012</v>
      </c>
      <c r="T126" s="16" t="s">
        <v>1131</v>
      </c>
      <c r="U126" s="16" t="s">
        <v>970</v>
      </c>
      <c r="V126" s="93"/>
      <c r="W126" s="111"/>
    </row>
    <row r="127" spans="2:23" ht="45" x14ac:dyDescent="0.25">
      <c r="B127" s="19"/>
      <c r="C127" s="22" t="s">
        <v>338</v>
      </c>
      <c r="D127" s="24">
        <v>43364</v>
      </c>
      <c r="E127" s="25" t="s">
        <v>219</v>
      </c>
      <c r="F127" s="25" t="s">
        <v>615</v>
      </c>
      <c r="G127" s="80" t="s">
        <v>1163</v>
      </c>
      <c r="H127" s="90" t="s">
        <v>11</v>
      </c>
      <c r="I127" s="90" t="s">
        <v>1199</v>
      </c>
      <c r="J127" s="39" t="s">
        <v>12</v>
      </c>
      <c r="K127" s="26">
        <v>51200</v>
      </c>
      <c r="L127" s="63">
        <v>44929.42</v>
      </c>
      <c r="M127" s="23" t="s">
        <v>54</v>
      </c>
      <c r="N127" s="24" t="s">
        <v>8</v>
      </c>
      <c r="O127" s="24">
        <v>45068</v>
      </c>
      <c r="P127" s="167">
        <v>45190</v>
      </c>
      <c r="Q127" s="26" t="s">
        <v>1115</v>
      </c>
      <c r="R127" s="72">
        <f>12+4+4+4+4+4+12+12+4</f>
        <v>60</v>
      </c>
      <c r="S127" s="56" t="s">
        <v>710</v>
      </c>
      <c r="T127" s="37" t="s">
        <v>977</v>
      </c>
      <c r="U127" s="37" t="s">
        <v>1117</v>
      </c>
      <c r="V127" s="93" t="s">
        <v>1281</v>
      </c>
      <c r="W127" s="89"/>
    </row>
    <row r="128" spans="2:23" ht="255" x14ac:dyDescent="0.25">
      <c r="B128" s="19"/>
      <c r="C128" s="22" t="s">
        <v>555</v>
      </c>
      <c r="D128" s="24">
        <v>44097</v>
      </c>
      <c r="E128" s="22" t="s">
        <v>549</v>
      </c>
      <c r="F128" s="27" t="s">
        <v>643</v>
      </c>
      <c r="G128" s="80" t="s">
        <v>1163</v>
      </c>
      <c r="H128" s="95" t="s">
        <v>528</v>
      </c>
      <c r="I128" s="95" t="s">
        <v>1200</v>
      </c>
      <c r="J128" s="16" t="s">
        <v>854</v>
      </c>
      <c r="K128" s="26">
        <v>11340</v>
      </c>
      <c r="L128" s="26"/>
      <c r="M128" s="23" t="s">
        <v>54</v>
      </c>
      <c r="N128" s="20" t="s">
        <v>8</v>
      </c>
      <c r="O128" s="20">
        <v>44105</v>
      </c>
      <c r="P128" s="187">
        <v>45198</v>
      </c>
      <c r="Q128" s="26" t="s">
        <v>152</v>
      </c>
      <c r="R128" s="34">
        <f>12+12+12</f>
        <v>36</v>
      </c>
      <c r="S128" s="56" t="s">
        <v>707</v>
      </c>
      <c r="T128" s="37" t="s">
        <v>732</v>
      </c>
      <c r="U128" s="37" t="s">
        <v>718</v>
      </c>
      <c r="V128" s="111" t="s">
        <v>1278</v>
      </c>
      <c r="W128" s="16"/>
    </row>
  </sheetData>
  <mergeCells count="8">
    <mergeCell ref="C121:J121"/>
    <mergeCell ref="K121:N121"/>
    <mergeCell ref="O121:R121"/>
    <mergeCell ref="T121:W121"/>
    <mergeCell ref="C8:G8"/>
    <mergeCell ref="H8:K8"/>
    <mergeCell ref="L8:O8"/>
    <mergeCell ref="P8:R8"/>
  </mergeCells>
  <conditionalFormatting sqref="M10:M23 M26:M31 M33:M36 M38:M41 M43:M54 M57 M59">
    <cfRule type="cellIs" dxfId="19" priority="67" operator="lessThan">
      <formula>#REF!</formula>
    </cfRule>
  </conditionalFormatting>
  <conditionalFormatting sqref="M61 M63:M64">
    <cfRule type="cellIs" dxfId="18" priority="45" operator="lessThan">
      <formula>#REF!</formula>
    </cfRule>
  </conditionalFormatting>
  <conditionalFormatting sqref="M65">
    <cfRule type="cellIs" dxfId="17" priority="44" operator="lessThan">
      <formula>#REF!</formula>
    </cfRule>
  </conditionalFormatting>
  <conditionalFormatting sqref="M67:M78">
    <cfRule type="cellIs" dxfId="16" priority="39" operator="lessThan">
      <formula>#REF!</formula>
    </cfRule>
  </conditionalFormatting>
  <conditionalFormatting sqref="M80:M88">
    <cfRule type="cellIs" dxfId="15" priority="31" operator="lessThan">
      <formula>#REF!</formula>
    </cfRule>
  </conditionalFormatting>
  <conditionalFormatting sqref="M90">
    <cfRule type="cellIs" dxfId="14" priority="30" operator="lessThan">
      <formula>#REF!</formula>
    </cfRule>
  </conditionalFormatting>
  <conditionalFormatting sqref="M92">
    <cfRule type="cellIs" dxfId="13" priority="28" operator="lessThan">
      <formula>#REF!</formula>
    </cfRule>
  </conditionalFormatting>
  <conditionalFormatting sqref="M94:M101">
    <cfRule type="cellIs" dxfId="12" priority="13" operator="lessThan">
      <formula>#REF!</formula>
    </cfRule>
  </conditionalFormatting>
  <conditionalFormatting sqref="M103:M107">
    <cfRule type="cellIs" dxfId="11" priority="7" operator="lessThan">
      <formula>#REF!</formula>
    </cfRule>
  </conditionalFormatting>
  <conditionalFormatting sqref="M109:M110">
    <cfRule type="cellIs" dxfId="10" priority="5" operator="lessThan">
      <formula>#REF!</formula>
    </cfRule>
  </conditionalFormatting>
  <conditionalFormatting sqref="O91:P91 R91">
    <cfRule type="cellIs" dxfId="9" priority="29" operator="lessThan">
      <formula>#REF!</formula>
    </cfRule>
  </conditionalFormatting>
  <conditionalFormatting sqref="P124:P125">
    <cfRule type="cellIs" dxfId="8" priority="3" operator="lessThan">
      <formula>#REF!</formula>
    </cfRule>
  </conditionalFormatting>
  <conditionalFormatting sqref="P127:P128">
    <cfRule type="cellIs" dxfId="7" priority="1" operator="lessThan">
      <formula>#REF!</formula>
    </cfRule>
  </conditionalFormatting>
  <conditionalFormatting sqref="R94:R95">
    <cfRule type="cellIs" dxfId="6" priority="22" operator="lessThan">
      <formula>#REF!</formula>
    </cfRule>
  </conditionalFormatting>
  <conditionalFormatting sqref="R97">
    <cfRule type="cellIs" dxfId="5" priority="19" operator="lessThan">
      <formula>#REF!</formula>
    </cfRule>
  </conditionalFormatting>
  <conditionalFormatting sqref="R103">
    <cfRule type="cellIs" dxfId="4" priority="11" operator="lessThan">
      <formula>#REF!</formula>
    </cfRule>
  </conditionalFormatting>
  <conditionalFormatting sqref="S93:T93">
    <cfRule type="cellIs" dxfId="3" priority="27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A03-939C-49ED-9233-35490D39B827}">
  <sheetPr filterMode="1"/>
  <dimension ref="A2:N77"/>
  <sheetViews>
    <sheetView topLeftCell="C1" zoomScale="82" zoomScaleNormal="82" workbookViewId="0">
      <selection activeCell="E131" sqref="E131"/>
    </sheetView>
  </sheetViews>
  <sheetFormatPr defaultRowHeight="15" x14ac:dyDescent="0.25"/>
  <cols>
    <col min="1" max="1" width="4.42578125" style="6" customWidth="1"/>
    <col min="2" max="2" width="8.85546875" style="6" customWidth="1"/>
    <col min="3" max="3" width="14.140625" style="6" customWidth="1"/>
    <col min="4" max="4" width="15.42578125" style="6" customWidth="1"/>
    <col min="5" max="5" width="16.85546875" style="14" customWidth="1"/>
    <col min="6" max="6" width="29.140625" customWidth="1"/>
    <col min="7" max="7" width="33.140625" customWidth="1"/>
    <col min="8" max="8" width="22.140625" customWidth="1"/>
    <col min="9" max="9" width="23.7109375" customWidth="1"/>
    <col min="10" max="10" width="19" customWidth="1"/>
    <col min="11" max="11" width="35.7109375" customWidth="1"/>
    <col min="12" max="12" width="16.85546875" customWidth="1"/>
    <col min="13" max="13" width="24" customWidth="1"/>
    <col min="14" max="14" width="42.140625" customWidth="1"/>
  </cols>
  <sheetData>
    <row r="2" spans="1:14" s="2" customFormat="1" ht="15.75" x14ac:dyDescent="0.25">
      <c r="A2"/>
      <c r="B2" s="1"/>
      <c r="C2" s="1"/>
      <c r="D2" s="1"/>
    </row>
    <row r="7" spans="1:14" ht="26.25" x14ac:dyDescent="0.25">
      <c r="B7" s="33"/>
      <c r="C7" s="192" t="s">
        <v>286</v>
      </c>
      <c r="D7" s="192"/>
      <c r="E7" s="192"/>
      <c r="F7" s="192"/>
      <c r="G7" s="192"/>
      <c r="H7" s="192"/>
      <c r="I7" s="192"/>
      <c r="J7" s="192"/>
      <c r="K7" s="192"/>
      <c r="L7" s="103"/>
      <c r="M7" s="179" t="s">
        <v>1063</v>
      </c>
      <c r="N7" s="103"/>
    </row>
    <row r="8" spans="1:14" s="9" customFormat="1" ht="114.75" customHeight="1" x14ac:dyDescent="0.25">
      <c r="A8" s="6"/>
      <c r="B8" s="7" t="s">
        <v>0</v>
      </c>
      <c r="C8" s="7" t="s">
        <v>1</v>
      </c>
      <c r="D8" s="7" t="s">
        <v>2</v>
      </c>
      <c r="E8" s="8" t="s">
        <v>603</v>
      </c>
      <c r="F8" s="7" t="s">
        <v>3</v>
      </c>
      <c r="G8" s="8" t="s">
        <v>1034</v>
      </c>
      <c r="H8" s="8" t="s">
        <v>1058</v>
      </c>
      <c r="I8" s="8" t="s">
        <v>1059</v>
      </c>
      <c r="J8" s="8" t="s">
        <v>1061</v>
      </c>
      <c r="K8" s="7" t="s">
        <v>1060</v>
      </c>
      <c r="L8" s="8" t="s">
        <v>1064</v>
      </c>
      <c r="M8" s="8" t="s">
        <v>1065</v>
      </c>
      <c r="N8" s="8" t="s">
        <v>1062</v>
      </c>
    </row>
    <row r="9" spans="1:14" ht="159.75" hidden="1" customHeight="1" x14ac:dyDescent="0.25">
      <c r="B9" s="19"/>
      <c r="C9" s="22" t="s">
        <v>265</v>
      </c>
      <c r="D9" s="22" t="s">
        <v>222</v>
      </c>
      <c r="E9" s="22" t="s">
        <v>628</v>
      </c>
      <c r="F9" s="171" t="s">
        <v>811</v>
      </c>
      <c r="G9" s="16" t="s">
        <v>668</v>
      </c>
      <c r="H9" s="26"/>
      <c r="I9" s="26"/>
      <c r="J9" s="63"/>
      <c r="K9" s="13"/>
      <c r="L9" s="56" t="s">
        <v>710</v>
      </c>
      <c r="M9" s="37" t="s">
        <v>960</v>
      </c>
      <c r="N9" s="93"/>
    </row>
    <row r="10" spans="1:14" ht="141.75" hidden="1" customHeight="1" x14ac:dyDescent="0.25">
      <c r="B10" s="19"/>
      <c r="C10" s="22" t="s">
        <v>52</v>
      </c>
      <c r="D10" s="22" t="s">
        <v>53</v>
      </c>
      <c r="E10" s="22" t="s">
        <v>609</v>
      </c>
      <c r="F10" s="176" t="s">
        <v>808</v>
      </c>
      <c r="G10" s="19" t="s">
        <v>1052</v>
      </c>
      <c r="H10" s="26"/>
      <c r="I10" s="26"/>
      <c r="J10" s="63"/>
      <c r="K10" s="23"/>
      <c r="L10" s="173" t="s">
        <v>993</v>
      </c>
      <c r="M10" s="37" t="s">
        <v>724</v>
      </c>
      <c r="N10" s="93"/>
    </row>
    <row r="11" spans="1:14" ht="146.25" hidden="1" customHeight="1" x14ac:dyDescent="0.25">
      <c r="B11" s="19"/>
      <c r="C11" s="22" t="s">
        <v>30</v>
      </c>
      <c r="D11" s="22" t="s">
        <v>39</v>
      </c>
      <c r="E11" s="22" t="s">
        <v>630</v>
      </c>
      <c r="F11" s="176" t="s">
        <v>1029</v>
      </c>
      <c r="G11" s="22" t="s">
        <v>200</v>
      </c>
      <c r="H11" s="26"/>
      <c r="I11" s="26"/>
      <c r="J11" s="63"/>
      <c r="K11" s="23"/>
      <c r="L11" s="34" t="s">
        <v>713</v>
      </c>
      <c r="M11" s="16" t="s">
        <v>976</v>
      </c>
      <c r="N11" s="93"/>
    </row>
    <row r="12" spans="1:14" ht="147" hidden="1" customHeight="1" x14ac:dyDescent="0.25">
      <c r="B12" s="19"/>
      <c r="C12" s="22" t="s">
        <v>338</v>
      </c>
      <c r="D12" s="25" t="s">
        <v>219</v>
      </c>
      <c r="E12" s="25" t="s">
        <v>615</v>
      </c>
      <c r="F12" s="175" t="s">
        <v>11</v>
      </c>
      <c r="G12" s="39" t="s">
        <v>12</v>
      </c>
      <c r="H12" s="26"/>
      <c r="I12" s="26"/>
      <c r="J12" s="63"/>
      <c r="K12" s="23"/>
      <c r="L12" s="56" t="s">
        <v>710</v>
      </c>
      <c r="M12" s="37" t="s">
        <v>977</v>
      </c>
      <c r="N12" s="93"/>
    </row>
    <row r="13" spans="1:14" ht="110.25" hidden="1" customHeight="1" x14ac:dyDescent="0.25">
      <c r="B13" s="19"/>
      <c r="C13" s="22" t="s">
        <v>505</v>
      </c>
      <c r="D13" s="25" t="s">
        <v>549</v>
      </c>
      <c r="E13" s="27" t="s">
        <v>631</v>
      </c>
      <c r="F13" s="171" t="s">
        <v>813</v>
      </c>
      <c r="G13" s="16" t="s">
        <v>835</v>
      </c>
      <c r="H13" s="26"/>
      <c r="I13" s="26"/>
      <c r="J13" s="26"/>
      <c r="K13" s="23"/>
      <c r="L13" s="56" t="s">
        <v>714</v>
      </c>
      <c r="M13" s="159" t="s">
        <v>978</v>
      </c>
      <c r="N13" s="93"/>
    </row>
    <row r="14" spans="1:14" ht="138" hidden="1" customHeight="1" x14ac:dyDescent="0.25">
      <c r="B14" s="19"/>
      <c r="C14" s="22" t="s">
        <v>33</v>
      </c>
      <c r="D14" s="25" t="s">
        <v>33</v>
      </c>
      <c r="E14" s="25" t="s">
        <v>632</v>
      </c>
      <c r="F14" s="90" t="s">
        <v>34</v>
      </c>
      <c r="G14" s="16" t="s">
        <v>35</v>
      </c>
      <c r="H14" s="26" t="s">
        <v>1066</v>
      </c>
      <c r="I14" s="21" t="s">
        <v>1068</v>
      </c>
      <c r="J14" s="63" t="s">
        <v>1067</v>
      </c>
      <c r="K14" s="181" t="s">
        <v>1069</v>
      </c>
      <c r="L14" s="56" t="s">
        <v>715</v>
      </c>
      <c r="M14" s="38" t="s">
        <v>1002</v>
      </c>
      <c r="N14" s="93"/>
    </row>
    <row r="15" spans="1:14" ht="138.75" hidden="1" customHeight="1" x14ac:dyDescent="0.25">
      <c r="B15" s="19"/>
      <c r="C15" s="22" t="s">
        <v>499</v>
      </c>
      <c r="D15" s="25" t="s">
        <v>186</v>
      </c>
      <c r="E15" s="27" t="s">
        <v>693</v>
      </c>
      <c r="F15" s="175" t="s">
        <v>187</v>
      </c>
      <c r="G15" s="39" t="s">
        <v>729</v>
      </c>
      <c r="H15" s="26"/>
      <c r="I15" s="26"/>
      <c r="J15" s="26"/>
      <c r="K15" s="23"/>
      <c r="L15" s="37" t="s">
        <v>707</v>
      </c>
      <c r="M15" s="16" t="s">
        <v>751</v>
      </c>
      <c r="N15" s="93"/>
    </row>
    <row r="16" spans="1:14" ht="170.25" hidden="1" customHeight="1" x14ac:dyDescent="0.25">
      <c r="B16" s="19"/>
      <c r="C16" s="22" t="s">
        <v>500</v>
      </c>
      <c r="D16" s="25" t="s">
        <v>503</v>
      </c>
      <c r="E16" s="27" t="s">
        <v>634</v>
      </c>
      <c r="F16" s="171" t="s">
        <v>504</v>
      </c>
      <c r="G16" s="39" t="s">
        <v>774</v>
      </c>
      <c r="H16" s="26"/>
      <c r="I16" s="26"/>
      <c r="J16" s="26"/>
      <c r="K16" s="13"/>
      <c r="L16" s="34" t="s">
        <v>710</v>
      </c>
      <c r="M16" s="16" t="s">
        <v>1003</v>
      </c>
      <c r="N16" s="93"/>
    </row>
    <row r="17" spans="2:14" ht="176.25" hidden="1" customHeight="1" x14ac:dyDescent="0.25">
      <c r="B17" s="19"/>
      <c r="C17" s="22" t="s">
        <v>42</v>
      </c>
      <c r="D17" s="16" t="s">
        <v>992</v>
      </c>
      <c r="E17" s="22" t="s">
        <v>606</v>
      </c>
      <c r="F17" s="90" t="s">
        <v>694</v>
      </c>
      <c r="G17" s="16" t="s">
        <v>544</v>
      </c>
      <c r="H17" s="26"/>
      <c r="I17" s="26"/>
      <c r="J17" s="26"/>
      <c r="K17" s="23"/>
      <c r="L17" s="56" t="s">
        <v>710</v>
      </c>
      <c r="M17" s="37" t="s">
        <v>979</v>
      </c>
      <c r="N17" s="93"/>
    </row>
    <row r="18" spans="2:14" ht="225" hidden="1" customHeight="1" x14ac:dyDescent="0.25">
      <c r="B18" s="19"/>
      <c r="C18" s="22" t="s">
        <v>252</v>
      </c>
      <c r="D18" s="22" t="s">
        <v>238</v>
      </c>
      <c r="E18" s="22" t="s">
        <v>605</v>
      </c>
      <c r="F18" s="90" t="s">
        <v>9</v>
      </c>
      <c r="G18" s="39" t="s">
        <v>10</v>
      </c>
      <c r="H18" s="26"/>
      <c r="I18" s="26"/>
      <c r="J18" s="26"/>
      <c r="K18" s="23"/>
      <c r="L18" s="56" t="s">
        <v>710</v>
      </c>
      <c r="M18" s="37" t="s">
        <v>980</v>
      </c>
      <c r="N18" s="93"/>
    </row>
    <row r="19" spans="2:14" ht="177.75" customHeight="1" x14ac:dyDescent="0.25">
      <c r="B19" s="19"/>
      <c r="C19" s="22" t="s">
        <v>93</v>
      </c>
      <c r="D19" s="25" t="s">
        <v>94</v>
      </c>
      <c r="E19" s="25" t="s">
        <v>697</v>
      </c>
      <c r="F19" s="16" t="s">
        <v>514</v>
      </c>
      <c r="G19" s="39" t="s">
        <v>209</v>
      </c>
      <c r="H19" s="26" t="s">
        <v>1074</v>
      </c>
      <c r="I19" s="21" t="s">
        <v>1075</v>
      </c>
      <c r="J19" s="64" t="s">
        <v>1077</v>
      </c>
      <c r="K19" s="181" t="s">
        <v>1076</v>
      </c>
      <c r="L19" s="56" t="s">
        <v>705</v>
      </c>
      <c r="M19" s="37" t="s">
        <v>674</v>
      </c>
      <c r="N19" s="93"/>
    </row>
    <row r="20" spans="2:14" ht="111" hidden="1" customHeight="1" x14ac:dyDescent="0.25">
      <c r="B20" s="19"/>
      <c r="C20" s="22" t="s">
        <v>43</v>
      </c>
      <c r="D20" s="22" t="s">
        <v>44</v>
      </c>
      <c r="E20" s="22" t="s">
        <v>614</v>
      </c>
      <c r="F20" s="175" t="s">
        <v>826</v>
      </c>
      <c r="G20" s="39" t="s">
        <v>45</v>
      </c>
      <c r="H20" s="26"/>
      <c r="I20" s="26"/>
      <c r="J20" s="63"/>
      <c r="K20" s="23"/>
      <c r="L20" s="34" t="s">
        <v>710</v>
      </c>
      <c r="M20" s="16" t="s">
        <v>1005</v>
      </c>
      <c r="N20" s="93"/>
    </row>
    <row r="21" spans="2:14" ht="193.5" hidden="1" customHeight="1" x14ac:dyDescent="0.25">
      <c r="B21" s="19"/>
      <c r="C21" s="22" t="s">
        <v>256</v>
      </c>
      <c r="D21" s="22" t="s">
        <v>226</v>
      </c>
      <c r="E21" s="22" t="s">
        <v>635</v>
      </c>
      <c r="F21" s="175" t="s">
        <v>800</v>
      </c>
      <c r="G21" s="16" t="s">
        <v>150</v>
      </c>
      <c r="H21" s="26"/>
      <c r="I21" s="26"/>
      <c r="J21" s="63"/>
      <c r="K21" s="23"/>
      <c r="L21" s="34" t="s">
        <v>710</v>
      </c>
      <c r="M21" s="16" t="s">
        <v>981</v>
      </c>
      <c r="N21" s="93"/>
    </row>
    <row r="22" spans="2:14" ht="193.5" hidden="1" customHeight="1" x14ac:dyDescent="0.25">
      <c r="B22" s="19"/>
      <c r="C22" s="22" t="s">
        <v>521</v>
      </c>
      <c r="D22" s="25" t="s">
        <v>776</v>
      </c>
      <c r="E22" s="27" t="s">
        <v>522</v>
      </c>
      <c r="F22" s="172" t="s">
        <v>523</v>
      </c>
      <c r="G22" s="39" t="s">
        <v>689</v>
      </c>
      <c r="H22" s="26"/>
      <c r="I22" s="26"/>
      <c r="J22" s="26"/>
      <c r="K22" s="23"/>
      <c r="L22" s="35" t="s">
        <v>993</v>
      </c>
      <c r="M22" s="16" t="s">
        <v>725</v>
      </c>
      <c r="N22" s="142"/>
    </row>
    <row r="23" spans="2:14" ht="149.25" hidden="1" customHeight="1" x14ac:dyDescent="0.25">
      <c r="B23" s="19"/>
      <c r="C23" s="22" t="s">
        <v>518</v>
      </c>
      <c r="D23" s="25" t="s">
        <v>516</v>
      </c>
      <c r="E23" s="27" t="s">
        <v>519</v>
      </c>
      <c r="F23" s="172" t="s">
        <v>520</v>
      </c>
      <c r="G23" s="39" t="s">
        <v>717</v>
      </c>
      <c r="H23" s="26"/>
      <c r="I23" s="26"/>
      <c r="J23" s="26"/>
      <c r="K23" s="23"/>
      <c r="L23" s="56" t="s">
        <v>705</v>
      </c>
      <c r="M23" s="16" t="s">
        <v>775</v>
      </c>
      <c r="N23" s="93"/>
    </row>
    <row r="24" spans="2:14" ht="164.25" hidden="1" customHeight="1" x14ac:dyDescent="0.25">
      <c r="B24" s="19"/>
      <c r="C24" s="22" t="s">
        <v>501</v>
      </c>
      <c r="D24" s="25" t="s">
        <v>503</v>
      </c>
      <c r="E24" s="27" t="s">
        <v>502</v>
      </c>
      <c r="F24" s="171" t="s">
        <v>811</v>
      </c>
      <c r="G24" s="39" t="s">
        <v>832</v>
      </c>
      <c r="H24" s="26"/>
      <c r="I24" s="26"/>
      <c r="J24" s="26"/>
      <c r="K24" s="13"/>
      <c r="L24" s="56" t="s">
        <v>710</v>
      </c>
      <c r="M24" s="37" t="s">
        <v>1030</v>
      </c>
      <c r="N24" s="106"/>
    </row>
    <row r="25" spans="2:14" ht="196.5" hidden="1" customHeight="1" x14ac:dyDescent="0.25">
      <c r="B25" s="19"/>
      <c r="C25" s="22" t="s">
        <v>888</v>
      </c>
      <c r="D25" s="22" t="s">
        <v>889</v>
      </c>
      <c r="E25" s="27" t="s">
        <v>890</v>
      </c>
      <c r="F25" s="171" t="s">
        <v>795</v>
      </c>
      <c r="G25" s="16" t="s">
        <v>891</v>
      </c>
      <c r="H25" s="26"/>
      <c r="I25" s="26"/>
      <c r="J25" s="26"/>
      <c r="K25" s="23"/>
      <c r="L25" s="35" t="s">
        <v>994</v>
      </c>
      <c r="M25" s="16" t="s">
        <v>986</v>
      </c>
      <c r="N25" s="106"/>
    </row>
    <row r="26" spans="2:14" ht="194.25" customHeight="1" x14ac:dyDescent="0.25">
      <c r="B26" s="19"/>
      <c r="C26" s="22" t="s">
        <v>515</v>
      </c>
      <c r="D26" s="25" t="s">
        <v>516</v>
      </c>
      <c r="E26" s="27" t="s">
        <v>637</v>
      </c>
      <c r="F26" s="16" t="s">
        <v>514</v>
      </c>
      <c r="G26" s="39" t="s">
        <v>517</v>
      </c>
      <c r="H26" s="26" t="s">
        <v>1074</v>
      </c>
      <c r="I26" s="21" t="s">
        <v>1075</v>
      </c>
      <c r="J26" s="64" t="s">
        <v>1077</v>
      </c>
      <c r="K26" s="181" t="s">
        <v>1076</v>
      </c>
      <c r="L26" s="56" t="s">
        <v>705</v>
      </c>
      <c r="M26" s="37" t="s">
        <v>673</v>
      </c>
      <c r="N26" s="93"/>
    </row>
    <row r="27" spans="2:14" ht="158.25" hidden="1" customHeight="1" x14ac:dyDescent="0.25">
      <c r="B27" s="19"/>
      <c r="C27" s="22" t="s">
        <v>900</v>
      </c>
      <c r="D27" s="22" t="s">
        <v>901</v>
      </c>
      <c r="E27" s="80" t="s">
        <v>902</v>
      </c>
      <c r="F27" s="16" t="s">
        <v>1082</v>
      </c>
      <c r="G27" s="16" t="s">
        <v>898</v>
      </c>
      <c r="H27" s="26" t="s">
        <v>1084</v>
      </c>
      <c r="I27" s="21" t="s">
        <v>1086</v>
      </c>
      <c r="J27" s="63" t="s">
        <v>1085</v>
      </c>
      <c r="K27" s="181" t="s">
        <v>1087</v>
      </c>
      <c r="L27" s="56"/>
      <c r="M27" s="37" t="s">
        <v>1040</v>
      </c>
      <c r="N27" s="21"/>
    </row>
    <row r="28" spans="2:14" ht="170.25" hidden="1" customHeight="1" x14ac:dyDescent="0.25">
      <c r="B28" s="19"/>
      <c r="C28" s="22" t="s">
        <v>248</v>
      </c>
      <c r="D28" s="22" t="s">
        <v>242</v>
      </c>
      <c r="E28" s="22" t="s">
        <v>639</v>
      </c>
      <c r="F28" s="90" t="s">
        <v>805</v>
      </c>
      <c r="G28" s="39" t="s">
        <v>198</v>
      </c>
      <c r="H28" s="26"/>
      <c r="I28" s="26"/>
      <c r="J28" s="26"/>
      <c r="K28" s="23"/>
      <c r="L28" s="56" t="s">
        <v>707</v>
      </c>
      <c r="M28" s="37" t="s">
        <v>733</v>
      </c>
      <c r="N28" s="93"/>
    </row>
    <row r="29" spans="2:14" ht="75" customHeight="1" x14ac:dyDescent="0.25">
      <c r="B29" s="19"/>
      <c r="C29" s="22" t="s">
        <v>254</v>
      </c>
      <c r="D29" s="25" t="s">
        <v>224</v>
      </c>
      <c r="E29" s="25" t="s">
        <v>638</v>
      </c>
      <c r="F29" s="22" t="s">
        <v>804</v>
      </c>
      <c r="G29" s="39" t="s">
        <v>65</v>
      </c>
      <c r="H29" s="26" t="s">
        <v>1078</v>
      </c>
      <c r="I29" s="26" t="s">
        <v>1080</v>
      </c>
      <c r="J29" s="64" t="s">
        <v>1081</v>
      </c>
      <c r="K29" s="181" t="s">
        <v>1079</v>
      </c>
      <c r="L29" s="56" t="s">
        <v>706</v>
      </c>
      <c r="M29" s="38" t="s">
        <v>988</v>
      </c>
      <c r="N29" s="111"/>
    </row>
    <row r="30" spans="2:14" ht="215.25" hidden="1" customHeight="1" x14ac:dyDescent="0.25">
      <c r="B30" s="19"/>
      <c r="C30" s="22" t="s">
        <v>592</v>
      </c>
      <c r="D30" s="22" t="s">
        <v>595</v>
      </c>
      <c r="E30" s="22" t="s">
        <v>640</v>
      </c>
      <c r="F30" s="39" t="s">
        <v>908</v>
      </c>
      <c r="G30" s="39" t="s">
        <v>965</v>
      </c>
      <c r="H30" s="26"/>
      <c r="I30" s="26"/>
      <c r="J30" s="26"/>
      <c r="K30" s="23"/>
      <c r="L30" s="56" t="s">
        <v>708</v>
      </c>
      <c r="M30" s="143" t="s">
        <v>911</v>
      </c>
      <c r="N30" s="93"/>
    </row>
    <row r="31" spans="2:14" ht="215.25" hidden="1" customHeight="1" x14ac:dyDescent="0.25">
      <c r="B31" s="19"/>
      <c r="C31" s="22" t="s">
        <v>555</v>
      </c>
      <c r="D31" s="22" t="s">
        <v>549</v>
      </c>
      <c r="E31" s="27" t="s">
        <v>643</v>
      </c>
      <c r="F31" s="16" t="s">
        <v>528</v>
      </c>
      <c r="G31" s="16" t="s">
        <v>854</v>
      </c>
      <c r="H31" s="26"/>
      <c r="I31" s="26"/>
      <c r="J31" s="26"/>
      <c r="K31" s="23"/>
      <c r="L31" s="56" t="s">
        <v>707</v>
      </c>
      <c r="M31" s="37" t="s">
        <v>732</v>
      </c>
      <c r="N31" s="26"/>
    </row>
    <row r="32" spans="2:14" ht="215.25" hidden="1" customHeight="1" x14ac:dyDescent="0.25">
      <c r="B32" s="19"/>
      <c r="C32" s="22" t="s">
        <v>567</v>
      </c>
      <c r="D32" s="22" t="s">
        <v>568</v>
      </c>
      <c r="E32" s="27" t="s">
        <v>644</v>
      </c>
      <c r="F32" s="16" t="s">
        <v>569</v>
      </c>
      <c r="G32" s="16" t="s">
        <v>570</v>
      </c>
      <c r="H32" s="26"/>
      <c r="I32" s="26"/>
      <c r="J32" s="26"/>
      <c r="K32" s="23"/>
      <c r="L32" s="173" t="s">
        <v>995</v>
      </c>
      <c r="M32" s="37" t="s">
        <v>731</v>
      </c>
      <c r="N32" s="142"/>
    </row>
    <row r="33" spans="2:14" ht="105" hidden="1" customHeight="1" x14ac:dyDescent="0.25">
      <c r="B33" s="19"/>
      <c r="C33" s="22" t="s">
        <v>574</v>
      </c>
      <c r="D33" s="22" t="s">
        <v>575</v>
      </c>
      <c r="E33" s="27" t="s">
        <v>641</v>
      </c>
      <c r="F33" s="16" t="s">
        <v>576</v>
      </c>
      <c r="G33" s="16" t="s">
        <v>577</v>
      </c>
      <c r="H33" s="26"/>
      <c r="I33" s="26"/>
      <c r="J33" s="26"/>
      <c r="K33" s="23"/>
      <c r="L33" s="56" t="s">
        <v>708</v>
      </c>
      <c r="M33" s="37" t="s">
        <v>956</v>
      </c>
      <c r="N33" s="26"/>
    </row>
    <row r="34" spans="2:14" ht="105" hidden="1" customHeight="1" x14ac:dyDescent="0.25">
      <c r="B34" s="19"/>
      <c r="C34" s="22" t="s">
        <v>913</v>
      </c>
      <c r="D34" s="22" t="s">
        <v>914</v>
      </c>
      <c r="E34" s="22" t="s">
        <v>915</v>
      </c>
      <c r="F34" s="151" t="s">
        <v>793</v>
      </c>
      <c r="G34" s="39" t="s">
        <v>700</v>
      </c>
      <c r="H34" s="26"/>
      <c r="I34" s="26"/>
      <c r="J34" s="26"/>
      <c r="K34" s="23"/>
      <c r="L34" s="56" t="s">
        <v>705</v>
      </c>
      <c r="M34" s="37" t="s">
        <v>987</v>
      </c>
      <c r="N34" s="106"/>
    </row>
    <row r="35" spans="2:14" ht="175.5" customHeight="1" x14ac:dyDescent="0.25">
      <c r="B35" s="19"/>
      <c r="C35" s="104" t="s">
        <v>866</v>
      </c>
      <c r="D35" s="22" t="s">
        <v>749</v>
      </c>
      <c r="E35" s="22" t="s">
        <v>861</v>
      </c>
      <c r="F35" s="17" t="s">
        <v>748</v>
      </c>
      <c r="G35" s="16" t="s">
        <v>834</v>
      </c>
      <c r="H35" s="26" t="s">
        <v>1088</v>
      </c>
      <c r="I35" s="21" t="s">
        <v>1089</v>
      </c>
      <c r="J35" s="64" t="s">
        <v>1091</v>
      </c>
      <c r="K35" s="181" t="s">
        <v>1090</v>
      </c>
      <c r="L35" s="56" t="s">
        <v>714</v>
      </c>
      <c r="M35" s="159" t="s">
        <v>984</v>
      </c>
      <c r="N35" s="21"/>
    </row>
    <row r="36" spans="2:14" ht="183" hidden="1" customHeight="1" x14ac:dyDescent="0.25">
      <c r="B36" s="39"/>
      <c r="C36" s="107" t="s">
        <v>867</v>
      </c>
      <c r="D36" s="16" t="s">
        <v>877</v>
      </c>
      <c r="E36" s="16" t="s">
        <v>862</v>
      </c>
      <c r="F36" s="177" t="s">
        <v>828</v>
      </c>
      <c r="G36" s="16" t="s">
        <v>747</v>
      </c>
      <c r="H36" s="21"/>
      <c r="I36" s="21"/>
      <c r="J36" s="64"/>
      <c r="K36" s="23"/>
      <c r="L36" s="56" t="s">
        <v>710</v>
      </c>
      <c r="M36" s="37" t="s">
        <v>1006</v>
      </c>
      <c r="N36" s="106"/>
    </row>
    <row r="37" spans="2:14" ht="174" hidden="1" customHeight="1" x14ac:dyDescent="0.25">
      <c r="B37" s="19"/>
      <c r="C37" s="22" t="s">
        <v>918</v>
      </c>
      <c r="D37" s="22" t="s">
        <v>919</v>
      </c>
      <c r="E37" s="80" t="s">
        <v>920</v>
      </c>
      <c r="F37" s="39" t="s">
        <v>921</v>
      </c>
      <c r="G37" s="16" t="s">
        <v>922</v>
      </c>
      <c r="H37" s="26"/>
      <c r="I37" s="26"/>
      <c r="J37" s="63"/>
      <c r="K37" s="23"/>
      <c r="L37" s="56" t="s">
        <v>710</v>
      </c>
      <c r="M37" s="170" t="s">
        <v>822</v>
      </c>
      <c r="N37" s="21"/>
    </row>
    <row r="38" spans="2:14" ht="229.5" hidden="1" customHeight="1" x14ac:dyDescent="0.25">
      <c r="B38" s="19"/>
      <c r="C38" s="104" t="s">
        <v>868</v>
      </c>
      <c r="D38" s="25" t="s">
        <v>876</v>
      </c>
      <c r="E38" s="16" t="s">
        <v>863</v>
      </c>
      <c r="F38" s="176" t="s">
        <v>742</v>
      </c>
      <c r="G38" s="39" t="s">
        <v>743</v>
      </c>
      <c r="H38" s="26"/>
      <c r="I38" s="26"/>
      <c r="J38" s="63"/>
      <c r="K38" s="23"/>
      <c r="L38" s="46" t="s">
        <v>708</v>
      </c>
      <c r="M38" s="143" t="s">
        <v>909</v>
      </c>
      <c r="N38" s="106"/>
    </row>
    <row r="39" spans="2:14" ht="159.75" hidden="1" customHeight="1" x14ac:dyDescent="0.25">
      <c r="B39" s="19"/>
      <c r="C39" s="22" t="s">
        <v>924</v>
      </c>
      <c r="D39" s="22" t="s">
        <v>925</v>
      </c>
      <c r="E39" s="27" t="s">
        <v>926</v>
      </c>
      <c r="F39" s="39" t="s">
        <v>927</v>
      </c>
      <c r="G39" s="155" t="s">
        <v>928</v>
      </c>
      <c r="H39" s="26"/>
      <c r="I39" s="26"/>
      <c r="J39" s="26"/>
      <c r="K39" s="23"/>
      <c r="L39" s="173" t="s">
        <v>1001</v>
      </c>
      <c r="M39" s="138" t="s">
        <v>822</v>
      </c>
      <c r="N39" s="26"/>
    </row>
    <row r="40" spans="2:14" ht="156.75" hidden="1" customHeight="1" x14ac:dyDescent="0.25">
      <c r="B40" s="19"/>
      <c r="C40" s="19" t="s">
        <v>930</v>
      </c>
      <c r="D40" s="19" t="s">
        <v>931</v>
      </c>
      <c r="E40" s="19" t="s">
        <v>932</v>
      </c>
      <c r="F40" s="39" t="s">
        <v>933</v>
      </c>
      <c r="G40" s="155" t="s">
        <v>934</v>
      </c>
      <c r="H40" s="156"/>
      <c r="I40" s="156"/>
      <c r="J40" s="154"/>
      <c r="K40" s="39"/>
      <c r="L40" s="173" t="s">
        <v>996</v>
      </c>
      <c r="M40" s="174" t="s">
        <v>1004</v>
      </c>
      <c r="N40" s="166"/>
    </row>
    <row r="41" spans="2:14" ht="141.75" hidden="1" customHeight="1" x14ac:dyDescent="0.25">
      <c r="B41" s="19"/>
      <c r="C41" s="22" t="s">
        <v>591</v>
      </c>
      <c r="D41" s="22" t="s">
        <v>596</v>
      </c>
      <c r="E41" s="22" t="s">
        <v>647</v>
      </c>
      <c r="F41" s="16" t="s">
        <v>590</v>
      </c>
      <c r="G41" s="16" t="s">
        <v>940</v>
      </c>
      <c r="H41" s="26"/>
      <c r="I41" s="26"/>
      <c r="J41" s="26"/>
      <c r="K41" s="23"/>
      <c r="L41" s="56" t="s">
        <v>710</v>
      </c>
      <c r="M41" s="16" t="s">
        <v>982</v>
      </c>
      <c r="N41" s="26"/>
    </row>
    <row r="42" spans="2:14" ht="190.5" hidden="1" customHeight="1" x14ac:dyDescent="0.25">
      <c r="B42" s="19"/>
      <c r="C42" s="22" t="s">
        <v>251</v>
      </c>
      <c r="D42" s="25" t="s">
        <v>239</v>
      </c>
      <c r="E42" s="25" t="s">
        <v>648</v>
      </c>
      <c r="F42" s="16" t="s">
        <v>144</v>
      </c>
      <c r="G42" s="16" t="s">
        <v>197</v>
      </c>
      <c r="H42" s="26"/>
      <c r="I42" s="26"/>
      <c r="J42" s="63"/>
      <c r="K42" s="23"/>
      <c r="L42" s="173" t="s">
        <v>997</v>
      </c>
      <c r="M42" s="37" t="s">
        <v>722</v>
      </c>
      <c r="N42" s="106"/>
    </row>
    <row r="43" spans="2:14" ht="141.75" hidden="1" customHeight="1" x14ac:dyDescent="0.25">
      <c r="B43" s="19"/>
      <c r="C43" s="22" t="s">
        <v>176</v>
      </c>
      <c r="D43" s="22" t="s">
        <v>245</v>
      </c>
      <c r="E43" s="22" t="s">
        <v>649</v>
      </c>
      <c r="F43" s="16" t="s">
        <v>807</v>
      </c>
      <c r="G43" s="16" t="s">
        <v>541</v>
      </c>
      <c r="H43" s="26"/>
      <c r="I43" s="26"/>
      <c r="J43" s="63"/>
      <c r="K43" s="23"/>
      <c r="L43" s="37" t="s">
        <v>998</v>
      </c>
      <c r="M43" s="16" t="s">
        <v>966</v>
      </c>
      <c r="N43" s="21"/>
    </row>
    <row r="44" spans="2:14" ht="237.75" hidden="1" customHeight="1" x14ac:dyDescent="0.25">
      <c r="B44" s="19"/>
      <c r="C44" s="22" t="s">
        <v>25</v>
      </c>
      <c r="D44" s="25" t="s">
        <v>26</v>
      </c>
      <c r="E44" s="25" t="s">
        <v>650</v>
      </c>
      <c r="F44" s="90" t="s">
        <v>794</v>
      </c>
      <c r="G44" s="16" t="s">
        <v>837</v>
      </c>
      <c r="H44" s="26"/>
      <c r="I44" s="26"/>
      <c r="J44" s="63"/>
      <c r="K44" s="23"/>
      <c r="L44" s="34" t="s">
        <v>710</v>
      </c>
      <c r="M44" s="16" t="s">
        <v>983</v>
      </c>
      <c r="N44" s="111"/>
    </row>
    <row r="45" spans="2:14" ht="140.25" hidden="1" customHeight="1" x14ac:dyDescent="0.25">
      <c r="B45" s="19"/>
      <c r="C45" s="22" t="s">
        <v>582</v>
      </c>
      <c r="D45" s="22" t="s">
        <v>583</v>
      </c>
      <c r="E45" s="27" t="s">
        <v>618</v>
      </c>
      <c r="F45" s="16" t="s">
        <v>795</v>
      </c>
      <c r="G45" s="16" t="s">
        <v>584</v>
      </c>
      <c r="H45" s="26"/>
      <c r="I45" s="26"/>
      <c r="J45" s="26"/>
      <c r="K45" s="23"/>
      <c r="L45" s="35" t="s">
        <v>999</v>
      </c>
      <c r="M45" s="16" t="s">
        <v>723</v>
      </c>
      <c r="N45" s="111"/>
    </row>
    <row r="46" spans="2:14" ht="140.25" hidden="1" customHeight="1" x14ac:dyDescent="0.25">
      <c r="B46" s="19"/>
      <c r="C46" s="22" t="s">
        <v>43</v>
      </c>
      <c r="D46" s="22" t="s">
        <v>106</v>
      </c>
      <c r="E46" s="22" t="s">
        <v>611</v>
      </c>
      <c r="F46" s="42" t="s">
        <v>810</v>
      </c>
      <c r="G46" s="16" t="s">
        <v>195</v>
      </c>
      <c r="H46" s="26"/>
      <c r="I46" s="26"/>
      <c r="J46" s="63"/>
      <c r="K46" s="23"/>
      <c r="L46" s="34" t="s">
        <v>711</v>
      </c>
      <c r="M46" s="37" t="s">
        <v>886</v>
      </c>
      <c r="N46" s="164"/>
    </row>
    <row r="47" spans="2:14" ht="140.25" hidden="1" customHeight="1" x14ac:dyDescent="0.25">
      <c r="B47" s="19"/>
      <c r="C47" s="22" t="s">
        <v>63</v>
      </c>
      <c r="D47" s="22" t="s">
        <v>228</v>
      </c>
      <c r="E47" s="22" t="s">
        <v>622</v>
      </c>
      <c r="F47" s="16" t="s">
        <v>796</v>
      </c>
      <c r="G47" s="16" t="s">
        <v>657</v>
      </c>
      <c r="H47" s="26"/>
      <c r="I47" s="26"/>
      <c r="J47" s="63"/>
      <c r="K47" s="23"/>
      <c r="L47" s="56" t="s">
        <v>712</v>
      </c>
      <c r="M47" s="170" t="s">
        <v>963</v>
      </c>
      <c r="N47" s="93"/>
    </row>
    <row r="48" spans="2:14" ht="141" hidden="1" customHeight="1" x14ac:dyDescent="0.25">
      <c r="B48" s="19"/>
      <c r="C48" s="22" t="s">
        <v>263</v>
      </c>
      <c r="D48" s="22" t="s">
        <v>162</v>
      </c>
      <c r="E48" s="22" t="s">
        <v>625</v>
      </c>
      <c r="F48" s="16" t="s">
        <v>161</v>
      </c>
      <c r="G48" s="16" t="s">
        <v>202</v>
      </c>
      <c r="H48" s="26"/>
      <c r="I48" s="26"/>
      <c r="J48" s="63"/>
      <c r="K48" s="23"/>
      <c r="L48" s="46" t="s">
        <v>705</v>
      </c>
      <c r="M48" s="37" t="s">
        <v>948</v>
      </c>
      <c r="N48" s="93"/>
    </row>
    <row r="49" spans="2:14" ht="141" hidden="1" customHeight="1" x14ac:dyDescent="0.25">
      <c r="B49" s="19"/>
      <c r="C49" s="22" t="s">
        <v>1017</v>
      </c>
      <c r="D49" s="25" t="s">
        <v>1018</v>
      </c>
      <c r="E49" s="27" t="s">
        <v>1019</v>
      </c>
      <c r="F49" s="22" t="s">
        <v>1020</v>
      </c>
      <c r="G49" s="16" t="s">
        <v>1021</v>
      </c>
      <c r="H49" s="26"/>
      <c r="I49" s="26"/>
      <c r="J49" s="63"/>
      <c r="K49" s="23"/>
      <c r="L49" s="56" t="s">
        <v>1012</v>
      </c>
      <c r="M49" s="138" t="s">
        <v>822</v>
      </c>
      <c r="N49" s="93"/>
    </row>
    <row r="50" spans="2:14" ht="108" hidden="1" customHeight="1" x14ac:dyDescent="0.25">
      <c r="B50" s="19"/>
      <c r="C50" s="22" t="s">
        <v>72</v>
      </c>
      <c r="D50" s="22" t="s">
        <v>73</v>
      </c>
      <c r="E50" s="22" t="s">
        <v>856</v>
      </c>
      <c r="F50" s="16" t="s">
        <v>797</v>
      </c>
      <c r="G50" s="16" t="s">
        <v>820</v>
      </c>
      <c r="H50" s="26"/>
      <c r="I50" s="26"/>
      <c r="J50" s="63"/>
      <c r="K50" s="23"/>
      <c r="L50" s="56" t="s">
        <v>712</v>
      </c>
      <c r="M50" s="37" t="s">
        <v>974</v>
      </c>
      <c r="N50" s="93"/>
    </row>
    <row r="51" spans="2:14" ht="128.25" hidden="1" customHeight="1" x14ac:dyDescent="0.25">
      <c r="B51" s="19"/>
      <c r="C51" s="22" t="s">
        <v>184</v>
      </c>
      <c r="D51" s="25" t="s">
        <v>185</v>
      </c>
      <c r="E51" s="25" t="s">
        <v>626</v>
      </c>
      <c r="F51" s="16" t="s">
        <v>809</v>
      </c>
      <c r="G51" s="16" t="s">
        <v>203</v>
      </c>
      <c r="H51" s="26"/>
      <c r="I51" s="26"/>
      <c r="J51" s="63"/>
      <c r="K51" s="23"/>
      <c r="L51" s="37" t="s">
        <v>1000</v>
      </c>
      <c r="M51" s="37" t="s">
        <v>950</v>
      </c>
      <c r="N51" s="93"/>
    </row>
    <row r="52" spans="2:14" ht="108" hidden="1" customHeight="1" x14ac:dyDescent="0.25">
      <c r="B52" s="19"/>
      <c r="C52" s="22" t="s">
        <v>790</v>
      </c>
      <c r="D52" s="22" t="s">
        <v>829</v>
      </c>
      <c r="E52" s="22" t="s">
        <v>830</v>
      </c>
      <c r="F52" s="22" t="s">
        <v>831</v>
      </c>
      <c r="G52" s="16" t="s">
        <v>38</v>
      </c>
      <c r="H52" s="26"/>
      <c r="I52" s="26"/>
      <c r="J52" s="63"/>
      <c r="K52" s="23"/>
      <c r="L52" s="56" t="s">
        <v>788</v>
      </c>
      <c r="M52" s="138" t="s">
        <v>958</v>
      </c>
      <c r="N52" s="93"/>
    </row>
    <row r="53" spans="2:14" ht="181.5" hidden="1" customHeight="1" x14ac:dyDescent="0.25">
      <c r="B53" s="19"/>
      <c r="C53" s="22">
        <v>9912526306</v>
      </c>
      <c r="D53" s="22" t="s">
        <v>875</v>
      </c>
      <c r="E53" s="80" t="s">
        <v>857</v>
      </c>
      <c r="F53" s="22" t="s">
        <v>676</v>
      </c>
      <c r="G53" s="16" t="s">
        <v>677</v>
      </c>
      <c r="H53" s="26"/>
      <c r="I53" s="26"/>
      <c r="J53" s="26"/>
      <c r="K53" s="23"/>
      <c r="L53" s="34" t="s">
        <v>710</v>
      </c>
      <c r="M53" s="16" t="s">
        <v>964</v>
      </c>
      <c r="N53" s="93"/>
    </row>
    <row r="54" spans="2:14" ht="117" hidden="1" customHeight="1" x14ac:dyDescent="0.25">
      <c r="B54" s="19"/>
      <c r="C54" s="22" t="s">
        <v>1007</v>
      </c>
      <c r="D54" s="16" t="s">
        <v>1008</v>
      </c>
      <c r="E54" s="16" t="s">
        <v>1009</v>
      </c>
      <c r="F54" s="39" t="s">
        <v>1010</v>
      </c>
      <c r="G54" s="16" t="s">
        <v>1011</v>
      </c>
      <c r="H54" s="26"/>
      <c r="I54" s="26"/>
      <c r="J54" s="63"/>
      <c r="K54" s="23"/>
      <c r="L54" s="34" t="s">
        <v>1012</v>
      </c>
      <c r="M54" s="171" t="s">
        <v>822</v>
      </c>
      <c r="N54" s="21"/>
    </row>
    <row r="55" spans="2:14" ht="141.75" hidden="1" customHeight="1" x14ac:dyDescent="0.25">
      <c r="B55" s="19"/>
      <c r="C55" s="22" t="s">
        <v>1022</v>
      </c>
      <c r="D55" s="25" t="s">
        <v>1023</v>
      </c>
      <c r="E55" s="25" t="s">
        <v>1024</v>
      </c>
      <c r="F55" s="19" t="s">
        <v>1025</v>
      </c>
      <c r="G55" s="39" t="s">
        <v>1026</v>
      </c>
      <c r="H55" s="26"/>
      <c r="I55" s="26"/>
      <c r="J55" s="63"/>
      <c r="K55" s="23"/>
      <c r="L55" s="34" t="s">
        <v>1027</v>
      </c>
      <c r="M55" s="171" t="s">
        <v>822</v>
      </c>
      <c r="N55" s="93"/>
    </row>
    <row r="56" spans="2:14" ht="117" hidden="1" customHeight="1" x14ac:dyDescent="0.25">
      <c r="B56" s="19"/>
      <c r="C56" s="22" t="s">
        <v>772</v>
      </c>
      <c r="D56" s="25" t="s">
        <v>773</v>
      </c>
      <c r="E56" s="27" t="s">
        <v>778</v>
      </c>
      <c r="F56" s="22" t="s">
        <v>799</v>
      </c>
      <c r="G56" s="16" t="s">
        <v>199</v>
      </c>
      <c r="H56" s="26"/>
      <c r="I56" s="26"/>
      <c r="J56" s="63"/>
      <c r="K56" s="23"/>
      <c r="L56" s="34" t="s">
        <v>711</v>
      </c>
      <c r="M56" s="16" t="s">
        <v>959</v>
      </c>
      <c r="N56" s="93"/>
    </row>
    <row r="57" spans="2:14" ht="117" customHeight="1" x14ac:dyDescent="0.25">
      <c r="B57" s="19"/>
      <c r="C57" s="22" t="s">
        <v>1107</v>
      </c>
      <c r="D57" s="16" t="s">
        <v>1108</v>
      </c>
      <c r="E57" s="16" t="s">
        <v>1109</v>
      </c>
      <c r="F57" s="39" t="s">
        <v>1105</v>
      </c>
      <c r="G57" s="16" t="s">
        <v>1106</v>
      </c>
      <c r="H57" s="26" t="s">
        <v>1110</v>
      </c>
      <c r="I57" s="26" t="s">
        <v>1112</v>
      </c>
      <c r="J57" s="63" t="s">
        <v>1113</v>
      </c>
      <c r="K57" s="181" t="s">
        <v>1111</v>
      </c>
      <c r="L57" s="34" t="s">
        <v>713</v>
      </c>
      <c r="M57" s="171" t="s">
        <v>822</v>
      </c>
      <c r="N57" s="93"/>
    </row>
    <row r="58" spans="2:14" ht="117" customHeight="1" x14ac:dyDescent="0.25">
      <c r="B58" s="19"/>
      <c r="C58" s="22" t="s">
        <v>1098</v>
      </c>
      <c r="D58" s="27" t="s">
        <v>1099</v>
      </c>
      <c r="E58" s="22" t="s">
        <v>1100</v>
      </c>
      <c r="F58" s="16" t="s">
        <v>1101</v>
      </c>
      <c r="G58" s="39" t="s">
        <v>1102</v>
      </c>
      <c r="H58" s="26" t="s">
        <v>1103</v>
      </c>
      <c r="I58" s="26"/>
      <c r="J58" s="63"/>
      <c r="K58" s="23"/>
      <c r="L58" s="34"/>
      <c r="M58" s="171" t="s">
        <v>822</v>
      </c>
      <c r="N58" s="93"/>
    </row>
    <row r="59" spans="2:14" ht="138.75" customHeight="1" x14ac:dyDescent="0.25">
      <c r="B59" s="19"/>
      <c r="C59" s="22" t="s">
        <v>1036</v>
      </c>
      <c r="D59" s="16" t="s">
        <v>1039</v>
      </c>
      <c r="E59" s="22" t="s">
        <v>1037</v>
      </c>
      <c r="F59" s="39" t="s">
        <v>1035</v>
      </c>
      <c r="G59" s="39" t="s">
        <v>1033</v>
      </c>
      <c r="H59" s="26" t="s">
        <v>1094</v>
      </c>
      <c r="I59" s="21" t="s">
        <v>1096</v>
      </c>
      <c r="J59" s="26" t="s">
        <v>1097</v>
      </c>
      <c r="K59" s="181" t="s">
        <v>1095</v>
      </c>
      <c r="L59" s="34" t="s">
        <v>1027</v>
      </c>
      <c r="M59" s="171" t="s">
        <v>822</v>
      </c>
      <c r="N59" s="93"/>
    </row>
    <row r="60" spans="2:14" ht="90" hidden="1" customHeight="1" x14ac:dyDescent="0.25">
      <c r="B60" s="19"/>
      <c r="C60" s="22" t="s">
        <v>1045</v>
      </c>
      <c r="D60" s="16" t="s">
        <v>1043</v>
      </c>
      <c r="E60" s="22" t="s">
        <v>1044</v>
      </c>
      <c r="F60" s="39" t="s">
        <v>1041</v>
      </c>
      <c r="G60" s="39" t="s">
        <v>1042</v>
      </c>
      <c r="H60" s="26"/>
      <c r="I60" s="26"/>
      <c r="J60" s="26"/>
      <c r="K60" s="23"/>
      <c r="L60" s="34" t="s">
        <v>1027</v>
      </c>
      <c r="M60" s="153"/>
      <c r="N60" s="93"/>
    </row>
    <row r="61" spans="2:14" ht="90" hidden="1" customHeight="1" x14ac:dyDescent="0.25">
      <c r="B61" s="19"/>
      <c r="C61" s="22" t="s">
        <v>816</v>
      </c>
      <c r="D61" s="22" t="s">
        <v>817</v>
      </c>
      <c r="E61" s="80" t="s">
        <v>818</v>
      </c>
      <c r="F61" s="39" t="s">
        <v>819</v>
      </c>
      <c r="G61" s="16" t="s">
        <v>821</v>
      </c>
      <c r="H61" s="26"/>
      <c r="I61" s="26"/>
      <c r="J61" s="63"/>
      <c r="K61" s="23"/>
      <c r="L61" s="34" t="s">
        <v>1027</v>
      </c>
      <c r="M61" s="38" t="s">
        <v>989</v>
      </c>
      <c r="N61" s="21"/>
    </row>
    <row r="62" spans="2:14" ht="105" hidden="1" customHeight="1" x14ac:dyDescent="0.25">
      <c r="B62" s="19"/>
      <c r="C62" s="22" t="s">
        <v>117</v>
      </c>
      <c r="D62" s="25" t="s">
        <v>118</v>
      </c>
      <c r="E62" s="25" t="s">
        <v>652</v>
      </c>
      <c r="F62" s="16" t="s">
        <v>801</v>
      </c>
      <c r="G62" s="16" t="s">
        <v>217</v>
      </c>
      <c r="H62" s="26"/>
      <c r="I62" s="26"/>
      <c r="J62" s="26"/>
      <c r="K62" s="23"/>
      <c r="L62" s="34" t="s">
        <v>706</v>
      </c>
      <c r="M62" s="38" t="s">
        <v>990</v>
      </c>
      <c r="N62" s="21"/>
    </row>
    <row r="63" spans="2:14" ht="105" hidden="1" customHeight="1" x14ac:dyDescent="0.25">
      <c r="B63" s="19"/>
      <c r="C63" s="22" t="s">
        <v>536</v>
      </c>
      <c r="D63" s="22" t="s">
        <v>537</v>
      </c>
      <c r="E63" s="22" t="s">
        <v>858</v>
      </c>
      <c r="F63" s="16" t="s">
        <v>802</v>
      </c>
      <c r="G63" s="16" t="s">
        <v>538</v>
      </c>
      <c r="H63" s="26"/>
      <c r="I63" s="26"/>
      <c r="J63" s="26"/>
      <c r="K63" s="23"/>
      <c r="L63" s="56" t="s">
        <v>706</v>
      </c>
      <c r="M63" s="38" t="s">
        <v>991</v>
      </c>
      <c r="N63" s="26"/>
    </row>
    <row r="64" spans="2:14" ht="107.25" hidden="1" customHeight="1" x14ac:dyDescent="0.25">
      <c r="B64" s="19"/>
      <c r="C64" s="22" t="s">
        <v>893</v>
      </c>
      <c r="D64" s="22" t="s">
        <v>894</v>
      </c>
      <c r="E64" s="22" t="s">
        <v>895</v>
      </c>
      <c r="F64" s="17" t="s">
        <v>896</v>
      </c>
      <c r="G64" s="16" t="s">
        <v>667</v>
      </c>
      <c r="H64" s="26"/>
      <c r="I64" s="26"/>
      <c r="J64" s="63"/>
      <c r="K64" s="23"/>
      <c r="L64" s="46" t="s">
        <v>712</v>
      </c>
      <c r="M64" s="170" t="s">
        <v>822</v>
      </c>
      <c r="N64" s="93"/>
    </row>
    <row r="65" spans="2:14" ht="63" hidden="1" customHeight="1" x14ac:dyDescent="0.25">
      <c r="B65" s="19"/>
      <c r="C65" s="22" t="s">
        <v>904</v>
      </c>
      <c r="D65" s="16" t="s">
        <v>972</v>
      </c>
      <c r="E65" s="80" t="s">
        <v>905</v>
      </c>
      <c r="F65" s="39" t="s">
        <v>903</v>
      </c>
      <c r="G65" s="16" t="s">
        <v>906</v>
      </c>
      <c r="H65" s="26"/>
      <c r="I65" s="26"/>
      <c r="J65" s="63"/>
      <c r="K65" s="23"/>
      <c r="L65" s="34"/>
      <c r="M65" s="171" t="s">
        <v>822</v>
      </c>
      <c r="N65" s="21"/>
    </row>
    <row r="66" spans="2:14" ht="63" hidden="1" customHeight="1" x14ac:dyDescent="0.25">
      <c r="B66" s="19"/>
      <c r="C66" s="22" t="s">
        <v>96</v>
      </c>
      <c r="D66" s="22" t="s">
        <v>177</v>
      </c>
      <c r="E66" s="22" t="s">
        <v>653</v>
      </c>
      <c r="F66" s="16" t="s">
        <v>178</v>
      </c>
      <c r="G66" s="16" t="s">
        <v>836</v>
      </c>
      <c r="H66" s="21"/>
      <c r="I66" s="21"/>
      <c r="J66" s="26"/>
      <c r="K66" s="23"/>
      <c r="L66" s="22" t="s">
        <v>710</v>
      </c>
      <c r="M66" s="16" t="s">
        <v>985</v>
      </c>
      <c r="N66" s="26"/>
    </row>
    <row r="67" spans="2:14" ht="88.5" hidden="1" customHeight="1" x14ac:dyDescent="0.25">
      <c r="B67" s="19"/>
      <c r="C67" s="22">
        <v>5029833</v>
      </c>
      <c r="D67" s="22" t="s">
        <v>230</v>
      </c>
      <c r="E67" s="80" t="s">
        <v>864</v>
      </c>
      <c r="F67" s="22" t="s">
        <v>803</v>
      </c>
      <c r="G67" s="16" t="s">
        <v>20</v>
      </c>
      <c r="H67" s="26"/>
      <c r="I67" s="26"/>
      <c r="J67" s="26"/>
      <c r="K67" s="23"/>
      <c r="L67" s="34" t="s">
        <v>710</v>
      </c>
      <c r="M67" s="16" t="s">
        <v>957</v>
      </c>
      <c r="N67" s="26"/>
    </row>
    <row r="68" spans="2:14" ht="146.25" customHeight="1" x14ac:dyDescent="0.25">
      <c r="B68" s="19"/>
      <c r="C68" s="22" t="s">
        <v>1053</v>
      </c>
      <c r="D68" s="16" t="s">
        <v>1054</v>
      </c>
      <c r="E68" s="16" t="s">
        <v>1055</v>
      </c>
      <c r="F68" s="16" t="s">
        <v>840</v>
      </c>
      <c r="G68" s="39" t="s">
        <v>1056</v>
      </c>
      <c r="H68" s="26" t="s">
        <v>1070</v>
      </c>
      <c r="I68" s="21" t="s">
        <v>1073</v>
      </c>
      <c r="J68" s="63" t="s">
        <v>1072</v>
      </c>
      <c r="K68" s="181" t="s">
        <v>1071</v>
      </c>
      <c r="L68" s="34" t="s">
        <v>708</v>
      </c>
      <c r="M68" s="171" t="s">
        <v>822</v>
      </c>
      <c r="N68" s="21"/>
    </row>
    <row r="69" spans="2:14" ht="69.75" customHeight="1" x14ac:dyDescent="0.25">
      <c r="C69" s="32"/>
      <c r="D69" s="32"/>
      <c r="E69" s="160"/>
      <c r="F69" s="32"/>
      <c r="G69" s="158"/>
      <c r="H69" s="12"/>
      <c r="I69" s="12"/>
      <c r="J69" s="12"/>
      <c r="K69" s="161"/>
      <c r="L69" s="157"/>
      <c r="M69" s="158"/>
      <c r="N69" s="12"/>
    </row>
    <row r="71" spans="2:14" x14ac:dyDescent="0.25">
      <c r="D71" s="59"/>
      <c r="E71" t="s">
        <v>479</v>
      </c>
      <c r="F71" s="14"/>
      <c r="H71" s="86"/>
      <c r="I71" s="86"/>
    </row>
    <row r="72" spans="2:14" x14ac:dyDescent="0.25">
      <c r="D72" s="60"/>
      <c r="E72" t="s">
        <v>534</v>
      </c>
      <c r="F72" s="14"/>
      <c r="H72" s="86"/>
      <c r="I72" s="86"/>
    </row>
    <row r="73" spans="2:14" x14ac:dyDescent="0.25">
      <c r="D73" s="61"/>
      <c r="E73" t="s">
        <v>535</v>
      </c>
      <c r="F73" s="14"/>
      <c r="H73" s="86"/>
      <c r="I73" s="86"/>
    </row>
    <row r="74" spans="2:14" x14ac:dyDescent="0.25">
      <c r="D74" s="78"/>
      <c r="E74" s="194" t="s">
        <v>480</v>
      </c>
      <c r="F74" s="195"/>
      <c r="G74" s="195"/>
      <c r="H74" s="86"/>
      <c r="I74" s="86"/>
    </row>
    <row r="75" spans="2:14" x14ac:dyDescent="0.25">
      <c r="D75" s="41"/>
      <c r="E75" s="194" t="s">
        <v>945</v>
      </c>
      <c r="F75" s="195"/>
      <c r="G75" s="195"/>
      <c r="H75" s="195"/>
      <c r="I75" s="180"/>
    </row>
    <row r="76" spans="2:14" x14ac:dyDescent="0.25">
      <c r="D76" s="73"/>
      <c r="E76" s="194" t="s">
        <v>946</v>
      </c>
      <c r="F76" s="195"/>
      <c r="G76" s="195"/>
    </row>
    <row r="77" spans="2:14" x14ac:dyDescent="0.25">
      <c r="E77" s="6"/>
      <c r="F77" s="14"/>
    </row>
  </sheetData>
  <autoFilter ref="B8:N68" xr:uid="{E1567A03-939C-49ED-9233-35490D39B827}">
    <filterColumn colId="4">
      <filters>
        <filter val="ALVINO NOGUEIRA"/>
        <filter val="MARIA CONCEIÇÃO DOS SANTOS SILVA"/>
        <filter val="PA ARQUIVOS LTDA"/>
        <filter val="SÊNIOR SISTEMAS S/A"/>
        <filter val="WEBFOCO TELECOMUNICAÇÕES LTDA - EPP"/>
      </filters>
    </filterColumn>
  </autoFilter>
  <mergeCells count="4">
    <mergeCell ref="E76:G76"/>
    <mergeCell ref="C7:K7"/>
    <mergeCell ref="E74:G74"/>
    <mergeCell ref="E75:H75"/>
  </mergeCells>
  <hyperlinks>
    <hyperlink ref="K14" r:id="rId1" display="contaspagar@gibborbrasil.com.br" xr:uid="{614F2120-3B89-4147-AE96-C80E50F2184B}"/>
    <hyperlink ref="K68" r:id="rId2" xr:uid="{F542E4EB-2609-4F52-9AB7-D9CBB3753BD8}"/>
    <hyperlink ref="K19" r:id="rId3" xr:uid="{6EFCF5C8-927E-4B73-91FF-6C12028AAF4D}"/>
    <hyperlink ref="K26" r:id="rId4" xr:uid="{9B4B1991-D917-4239-8493-D04AD67B1607}"/>
    <hyperlink ref="K29" r:id="rId5" xr:uid="{EEFD3F18-DFED-42F2-A29B-66FBFE3A5BB2}"/>
    <hyperlink ref="K27" r:id="rId6" xr:uid="{380C3C1F-8575-456A-8558-42E40E28C9DE}"/>
    <hyperlink ref="K35" r:id="rId7" display="rafael@paarquivos.com.br" xr:uid="{2DEC2E4F-6C43-4FF6-B9E6-116BB9757CDD}"/>
    <hyperlink ref="K59" r:id="rId8" xr:uid="{33847309-AE12-4970-9DC2-016C975397C0}"/>
    <hyperlink ref="K57" r:id="rId9" xr:uid="{970D6A4B-4FF3-4C46-9484-881A827B19F2}"/>
  </hyperlinks>
  <pageMargins left="0.511811024" right="0.511811024" top="0.78740157499999996" bottom="0.78740157499999996" header="0.31496062000000002" footer="0.31496062000000002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857FA-9520-4CFE-8AA6-AB4484EF674C}">
  <dimension ref="I4"/>
  <sheetViews>
    <sheetView workbookViewId="0">
      <selection activeCell="H3" sqref="H3:L4"/>
    </sheetView>
  </sheetViews>
  <sheetFormatPr defaultRowHeight="15" x14ac:dyDescent="0.25"/>
  <cols>
    <col min="8" max="8" width="19.85546875" customWidth="1"/>
  </cols>
  <sheetData>
    <row r="4" spans="9:9" x14ac:dyDescent="0.25">
      <c r="I4" s="189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J10"/>
  <sheetViews>
    <sheetView topLeftCell="A10" workbookViewId="0">
      <selection activeCell="J14" sqref="J14"/>
    </sheetView>
  </sheetViews>
  <sheetFormatPr defaultRowHeight="12.75" x14ac:dyDescent="0.2"/>
  <cols>
    <col min="1" max="2" width="9.140625" style="115"/>
    <col min="3" max="3" width="17.5703125" style="115" customWidth="1"/>
    <col min="4" max="4" width="15" style="115" customWidth="1"/>
    <col min="5" max="5" width="13" style="115" customWidth="1"/>
    <col min="6" max="7" width="9.140625" style="115"/>
    <col min="8" max="8" width="13.7109375" style="115" customWidth="1"/>
    <col min="9" max="9" width="19.28515625" style="115" customWidth="1"/>
    <col min="10" max="10" width="24.85546875" style="115" customWidth="1"/>
    <col min="11" max="16384" width="9.140625" style="115"/>
  </cols>
  <sheetData>
    <row r="7" spans="2:10" ht="38.25" x14ac:dyDescent="0.2">
      <c r="B7" s="120" t="s">
        <v>1</v>
      </c>
      <c r="C7" s="120" t="s">
        <v>755</v>
      </c>
      <c r="D7" s="120" t="s">
        <v>4</v>
      </c>
      <c r="E7" s="121" t="s">
        <v>756</v>
      </c>
      <c r="F7" s="120" t="s">
        <v>148</v>
      </c>
      <c r="G7" s="121" t="s">
        <v>288</v>
      </c>
      <c r="H7" s="121" t="s">
        <v>757</v>
      </c>
      <c r="I7" s="121" t="s">
        <v>758</v>
      </c>
      <c r="J7" s="120" t="s">
        <v>759</v>
      </c>
    </row>
    <row r="8" spans="2:10" ht="195" customHeight="1" x14ac:dyDescent="0.2">
      <c r="B8" s="120" t="s">
        <v>760</v>
      </c>
      <c r="C8" s="118" t="s">
        <v>64</v>
      </c>
      <c r="D8" s="118" t="s">
        <v>657</v>
      </c>
      <c r="E8" s="131">
        <v>44595</v>
      </c>
      <c r="F8" s="116" t="s">
        <v>165</v>
      </c>
      <c r="G8" s="119">
        <f>12+12+12+5+12</f>
        <v>53</v>
      </c>
      <c r="H8" s="117" t="s">
        <v>712</v>
      </c>
      <c r="I8" s="122" t="s">
        <v>728</v>
      </c>
      <c r="J8" s="123" t="s">
        <v>726</v>
      </c>
    </row>
    <row r="9" spans="2:10" ht="178.5" x14ac:dyDescent="0.2">
      <c r="B9" s="133" t="s">
        <v>761</v>
      </c>
      <c r="C9" s="126" t="s">
        <v>74</v>
      </c>
      <c r="D9" s="126" t="s">
        <v>216</v>
      </c>
      <c r="E9" s="132">
        <v>44607</v>
      </c>
      <c r="F9" s="113" t="s">
        <v>151</v>
      </c>
      <c r="G9" s="124">
        <f>12+12+12+12</f>
        <v>48</v>
      </c>
      <c r="H9" s="114" t="s">
        <v>712</v>
      </c>
      <c r="I9" s="125" t="s">
        <v>754</v>
      </c>
      <c r="J9" s="130" t="s">
        <v>762</v>
      </c>
    </row>
    <row r="10" spans="2:10" ht="168" customHeight="1" x14ac:dyDescent="0.2">
      <c r="B10" s="133" t="s">
        <v>763</v>
      </c>
      <c r="C10" s="128" t="s">
        <v>271</v>
      </c>
      <c r="D10" s="126" t="s">
        <v>667</v>
      </c>
      <c r="E10" s="132">
        <v>44653</v>
      </c>
      <c r="F10" s="112" t="s">
        <v>165</v>
      </c>
      <c r="G10" s="127">
        <f>12+12+12+12+12</f>
        <v>60</v>
      </c>
      <c r="H10" s="127" t="s">
        <v>712</v>
      </c>
      <c r="I10" s="126" t="s">
        <v>753</v>
      </c>
      <c r="J10" s="129" t="s">
        <v>764</v>
      </c>
    </row>
  </sheetData>
  <conditionalFormatting sqref="E8">
    <cfRule type="cellIs" dxfId="2" priority="3" operator="lessThan">
      <formula>#REF!</formula>
    </cfRule>
  </conditionalFormatting>
  <conditionalFormatting sqref="E9">
    <cfRule type="cellIs" dxfId="1" priority="2" operator="lessThan">
      <formula>#REF!</formula>
    </cfRule>
  </conditionalFormatting>
  <conditionalFormatting sqref="E10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Contratos Vigentes</vt:lpstr>
      <vt:lpstr>Contratos Encerrados</vt:lpstr>
      <vt:lpstr>Contatos das Contratadas</vt:lpstr>
      <vt:lpstr>Planilha1</vt:lpstr>
      <vt:lpstr>Plan1</vt:lpstr>
      <vt:lpstr>'Contratos Vigentes'!Area_de_impressao</vt:lpstr>
      <vt:lpstr>'Contratos Vigentes'!Titulos_de_impressao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Ana Cristina Silva Souza</cp:lastModifiedBy>
  <cp:lastPrinted>2022-11-17T13:53:13Z</cp:lastPrinted>
  <dcterms:created xsi:type="dcterms:W3CDTF">2019-02-08T12:47:48Z</dcterms:created>
  <dcterms:modified xsi:type="dcterms:W3CDTF">2023-10-10T11:30:48Z</dcterms:modified>
</cp:coreProperties>
</file>