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tabRatio="500" firstSheet="3" activeTab="6"/>
  </bookViews>
  <sheets>
    <sheet name="Indicador 1" sheetId="1" r:id="rId1"/>
    <sheet name="Indicador 2" sheetId="2" r:id="rId2"/>
    <sheet name="Indicador 3" sheetId="3" r:id="rId3"/>
    <sheet name="Indicador 4" sheetId="4" r:id="rId4"/>
    <sheet name="Indicador 5" sheetId="5" r:id="rId5"/>
    <sheet name="Indicador 5 (2)" sheetId="15" r:id="rId6"/>
    <sheet name="Indicador 6" sheetId="6" r:id="rId7"/>
    <sheet name="Indicador 7" sheetId="7" r:id="rId8"/>
    <sheet name="Indicador 8" sheetId="8" r:id="rId9"/>
    <sheet name="Plan1" sheetId="9" state="hidden" r:id="rId10"/>
    <sheet name="Plan2" sheetId="10" state="hidden" r:id="rId11"/>
    <sheet name="Plan3" sheetId="11" state="hidden" r:id="rId12"/>
    <sheet name="Plan4" sheetId="12" state="hidden" r:id="rId13"/>
    <sheet name="Plan5" sheetId="13" state="hidden" r:id="rId14"/>
    <sheet name="Plan6" sheetId="14" state="hidden" r:id="rId15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5" l="1"/>
  <c r="N13" i="8" l="1"/>
  <c r="M20" i="15" l="1"/>
  <c r="L20" i="15" l="1"/>
  <c r="O10" i="7" l="1"/>
  <c r="G13" i="6"/>
  <c r="K20" i="15"/>
  <c r="J20" i="15" l="1"/>
  <c r="J12" i="4"/>
  <c r="I20" i="15" l="1"/>
  <c r="H20" i="15" l="1"/>
  <c r="G20" i="15" l="1"/>
  <c r="F20" i="15" l="1"/>
  <c r="E20" i="15"/>
  <c r="D20" i="15"/>
  <c r="O19" i="15"/>
  <c r="C20" i="15"/>
  <c r="O18" i="15"/>
  <c r="O14" i="15" l="1"/>
  <c r="O15" i="15"/>
  <c r="O16" i="15"/>
  <c r="O17" i="15"/>
  <c r="O13" i="15"/>
  <c r="N12" i="15"/>
  <c r="M12" i="15"/>
  <c r="M21" i="15" s="1"/>
  <c r="L12" i="15"/>
  <c r="K12" i="15"/>
  <c r="K21" i="15" s="1"/>
  <c r="J12" i="15"/>
  <c r="I12" i="15"/>
  <c r="I21" i="15" s="1"/>
  <c r="H12" i="15"/>
  <c r="G12" i="15"/>
  <c r="G21" i="15" s="1"/>
  <c r="F12" i="15"/>
  <c r="E12" i="15"/>
  <c r="D12" i="15"/>
  <c r="C12" i="15"/>
  <c r="C21" i="15" s="1"/>
  <c r="O11" i="15"/>
  <c r="O12" i="15" s="1"/>
  <c r="N21" i="15" l="1"/>
  <c r="AB23" i="15"/>
  <c r="AB17" i="15"/>
  <c r="AB13" i="15"/>
  <c r="AB9" i="15"/>
  <c r="L21" i="15"/>
  <c r="Z23" i="15"/>
  <c r="Z17" i="15"/>
  <c r="Z13" i="15"/>
  <c r="Z9" i="15"/>
  <c r="J21" i="15"/>
  <c r="X23" i="15"/>
  <c r="X17" i="15"/>
  <c r="X13" i="15"/>
  <c r="X9" i="15"/>
  <c r="H21" i="15"/>
  <c r="V23" i="15"/>
  <c r="V17" i="15"/>
  <c r="V13" i="15"/>
  <c r="V9" i="15"/>
  <c r="T6" i="15"/>
  <c r="T23" i="15"/>
  <c r="T17" i="15"/>
  <c r="T13" i="15"/>
  <c r="T9" i="15"/>
  <c r="AA6" i="15"/>
  <c r="AA17" i="15"/>
  <c r="AA23" i="15"/>
  <c r="AA13" i="15"/>
  <c r="AA9" i="15"/>
  <c r="Y6" i="15"/>
  <c r="Y13" i="15"/>
  <c r="Y9" i="15"/>
  <c r="Y23" i="15"/>
  <c r="Y17" i="15"/>
  <c r="W6" i="15"/>
  <c r="W23" i="15"/>
  <c r="W17" i="15"/>
  <c r="W13" i="15"/>
  <c r="W9" i="15"/>
  <c r="U6" i="15"/>
  <c r="U13" i="15"/>
  <c r="U23" i="15"/>
  <c r="U17" i="15"/>
  <c r="U9" i="15"/>
  <c r="S6" i="15"/>
  <c r="S23" i="15"/>
  <c r="S17" i="15"/>
  <c r="S9" i="15"/>
  <c r="S13" i="15"/>
  <c r="Q6" i="15"/>
  <c r="Q17" i="15"/>
  <c r="Q9" i="15"/>
  <c r="Q23" i="15"/>
  <c r="Q13" i="15"/>
  <c r="D21" i="15"/>
  <c r="R23" i="15"/>
  <c r="R13" i="15"/>
  <c r="R17" i="15"/>
  <c r="R9" i="15"/>
  <c r="AB6" i="15"/>
  <c r="Z6" i="15"/>
  <c r="X6" i="15"/>
  <c r="V6" i="15"/>
  <c r="R6" i="15"/>
  <c r="E21" i="15"/>
  <c r="O20" i="15"/>
  <c r="O21" i="15" s="1"/>
  <c r="F21" i="15"/>
  <c r="O12" i="6"/>
  <c r="O11" i="6"/>
  <c r="AC6" i="15" l="1"/>
  <c r="AC17" i="15"/>
  <c r="AC23" i="15"/>
  <c r="AC9" i="15"/>
  <c r="AC13" i="15"/>
  <c r="O12" i="8"/>
  <c r="O12" i="7"/>
  <c r="O13" i="5"/>
  <c r="O11" i="5"/>
  <c r="O13" i="4"/>
  <c r="O11" i="4"/>
  <c r="O13" i="2"/>
  <c r="O11" i="2"/>
  <c r="O12" i="1"/>
  <c r="O10" i="1"/>
  <c r="O13" i="3"/>
  <c r="O11" i="3"/>
  <c r="N11" i="8" l="1"/>
  <c r="M11" i="8"/>
  <c r="L11" i="8"/>
  <c r="K11" i="8"/>
  <c r="J11" i="8"/>
  <c r="I11" i="8"/>
  <c r="H11" i="8"/>
  <c r="G11" i="8"/>
  <c r="F11" i="8"/>
  <c r="F13" i="8" s="1"/>
  <c r="E11" i="8"/>
  <c r="D11" i="8"/>
  <c r="C11" i="8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2" i="4" l="1"/>
  <c r="N12" i="4"/>
  <c r="M12" i="4"/>
  <c r="L12" i="4"/>
  <c r="K12" i="4"/>
  <c r="I12" i="4"/>
  <c r="H12" i="4"/>
  <c r="G12" i="4"/>
  <c r="F12" i="4"/>
  <c r="E12" i="4"/>
  <c r="D12" i="4"/>
  <c r="C12" i="4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N11" i="1"/>
  <c r="M11" i="1"/>
  <c r="L11" i="1"/>
  <c r="K11" i="1"/>
  <c r="J11" i="1"/>
  <c r="I11" i="1"/>
  <c r="H11" i="1"/>
  <c r="G11" i="1"/>
  <c r="F11" i="1"/>
  <c r="E11" i="1"/>
  <c r="D11" i="1"/>
  <c r="C11" i="1"/>
  <c r="O10" i="8" l="1"/>
  <c r="O11" i="8" s="1"/>
  <c r="O11" i="1" l="1"/>
  <c r="S16" i="9" l="1"/>
  <c r="R16" i="9"/>
  <c r="Q16" i="9"/>
  <c r="S15" i="9"/>
  <c r="R15" i="9"/>
  <c r="Q15" i="9"/>
  <c r="S14" i="9"/>
  <c r="R14" i="9"/>
  <c r="Q14" i="9"/>
  <c r="S13" i="9"/>
  <c r="R13" i="9"/>
  <c r="Q13" i="9"/>
  <c r="B13" i="9"/>
  <c r="S12" i="9"/>
  <c r="R12" i="9"/>
  <c r="Q12" i="9"/>
  <c r="B12" i="9"/>
  <c r="S11" i="9"/>
  <c r="R11" i="9"/>
  <c r="Q11" i="9"/>
  <c r="B11" i="9"/>
  <c r="S10" i="9"/>
  <c r="R10" i="9"/>
  <c r="Q10" i="9"/>
  <c r="S9" i="9"/>
  <c r="R9" i="9"/>
  <c r="Q9" i="9"/>
  <c r="S8" i="9"/>
  <c r="R8" i="9"/>
  <c r="Q8" i="9"/>
  <c r="S7" i="9"/>
  <c r="R7" i="9"/>
  <c r="Q7" i="9"/>
  <c r="S6" i="9"/>
  <c r="R6" i="9"/>
  <c r="Q6" i="9"/>
  <c r="S5" i="9"/>
  <c r="R5" i="9"/>
  <c r="Q5" i="9"/>
  <c r="D3" i="9"/>
  <c r="M13" i="8"/>
  <c r="L13" i="8"/>
  <c r="K13" i="8"/>
  <c r="J13" i="8"/>
  <c r="I13" i="8"/>
  <c r="H13" i="8"/>
  <c r="G13" i="8"/>
  <c r="E13" i="8"/>
  <c r="D13" i="8"/>
  <c r="N13" i="7"/>
  <c r="M13" i="7"/>
  <c r="L13" i="7"/>
  <c r="K13" i="7"/>
  <c r="J13" i="7"/>
  <c r="I13" i="7"/>
  <c r="H13" i="7"/>
  <c r="G13" i="7"/>
  <c r="F13" i="7"/>
  <c r="E13" i="7"/>
  <c r="D13" i="7"/>
  <c r="N13" i="6"/>
  <c r="I16" i="14" s="1"/>
  <c r="M13" i="6"/>
  <c r="H15" i="14" s="1"/>
  <c r="L13" i="6"/>
  <c r="G14" i="14" s="1"/>
  <c r="K13" i="6"/>
  <c r="I13" i="14" s="1"/>
  <c r="I12" i="14"/>
  <c r="I13" i="6"/>
  <c r="H11" i="14" s="1"/>
  <c r="H13" i="6"/>
  <c r="G10" i="14" s="1"/>
  <c r="I9" i="14"/>
  <c r="F13" i="6"/>
  <c r="I8" i="14" s="1"/>
  <c r="E13" i="6"/>
  <c r="H7" i="14" s="1"/>
  <c r="D13" i="6"/>
  <c r="G6" i="14" s="1"/>
  <c r="C13" i="6"/>
  <c r="I5" i="14" s="1"/>
  <c r="N14" i="5"/>
  <c r="I16" i="13" s="1"/>
  <c r="M14" i="5"/>
  <c r="H15" i="13" s="1"/>
  <c r="L14" i="5"/>
  <c r="G14" i="13" s="1"/>
  <c r="K14" i="5"/>
  <c r="I13" i="13" s="1"/>
  <c r="J14" i="5"/>
  <c r="I12" i="13" s="1"/>
  <c r="I14" i="5"/>
  <c r="H11" i="13" s="1"/>
  <c r="H14" i="5"/>
  <c r="G10" i="13" s="1"/>
  <c r="G14" i="5"/>
  <c r="I9" i="13" s="1"/>
  <c r="F14" i="5"/>
  <c r="I8" i="13" s="1"/>
  <c r="E14" i="5"/>
  <c r="H7" i="13" s="1"/>
  <c r="D14" i="5"/>
  <c r="G6" i="13" s="1"/>
  <c r="C14" i="5"/>
  <c r="I5" i="13" s="1"/>
  <c r="N14" i="4"/>
  <c r="I16" i="12" s="1"/>
  <c r="M14" i="4"/>
  <c r="H15" i="12" s="1"/>
  <c r="L14" i="4"/>
  <c r="G14" i="12" s="1"/>
  <c r="K14" i="4"/>
  <c r="I13" i="12" s="1"/>
  <c r="J14" i="4"/>
  <c r="I12" i="12" s="1"/>
  <c r="I14" i="4"/>
  <c r="H11" i="12" s="1"/>
  <c r="H14" i="4"/>
  <c r="G10" i="12" s="1"/>
  <c r="G14" i="4"/>
  <c r="I9" i="12" s="1"/>
  <c r="F14" i="4"/>
  <c r="I8" i="12" s="1"/>
  <c r="E14" i="4"/>
  <c r="H7" i="12" s="1"/>
  <c r="D14" i="4"/>
  <c r="G6" i="12" s="1"/>
  <c r="C14" i="4"/>
  <c r="N14" i="3"/>
  <c r="I16" i="11" s="1"/>
  <c r="M14" i="3"/>
  <c r="H15" i="11" s="1"/>
  <c r="L14" i="3"/>
  <c r="G14" i="11" s="1"/>
  <c r="K14" i="3"/>
  <c r="I13" i="11" s="1"/>
  <c r="J14" i="3"/>
  <c r="I12" i="11" s="1"/>
  <c r="I14" i="3"/>
  <c r="H11" i="11" s="1"/>
  <c r="H14" i="3"/>
  <c r="G10" i="11" s="1"/>
  <c r="G14" i="3"/>
  <c r="I9" i="11" s="1"/>
  <c r="F14" i="3"/>
  <c r="I8" i="11" s="1"/>
  <c r="E14" i="3"/>
  <c r="H7" i="11" s="1"/>
  <c r="D14" i="3"/>
  <c r="G6" i="11" s="1"/>
  <c r="L14" i="2"/>
  <c r="G14" i="10" s="1"/>
  <c r="E14" i="2"/>
  <c r="H7" i="10" s="1"/>
  <c r="D14" i="2"/>
  <c r="G6" i="10" s="1"/>
  <c r="N14" i="2"/>
  <c r="I16" i="10" s="1"/>
  <c r="M14" i="2"/>
  <c r="H15" i="10" s="1"/>
  <c r="K14" i="2"/>
  <c r="I13" i="10" s="1"/>
  <c r="J14" i="2"/>
  <c r="I12" i="10" s="1"/>
  <c r="I14" i="2"/>
  <c r="H11" i="10" s="1"/>
  <c r="H14" i="2"/>
  <c r="G10" i="10" s="1"/>
  <c r="G14" i="2"/>
  <c r="I9" i="10" s="1"/>
  <c r="F14" i="2"/>
  <c r="I8" i="10" s="1"/>
  <c r="C14" i="2"/>
  <c r="I5" i="10" s="1"/>
  <c r="N13" i="1"/>
  <c r="M16" i="9" s="1"/>
  <c r="M13" i="1"/>
  <c r="N15" i="9" s="1"/>
  <c r="L13" i="1"/>
  <c r="I14" i="9" s="1"/>
  <c r="K13" i="1"/>
  <c r="L13" i="9" s="1"/>
  <c r="J13" i="1"/>
  <c r="N12" i="9" s="1"/>
  <c r="I13" i="1"/>
  <c r="L11" i="9" s="1"/>
  <c r="H13" i="1"/>
  <c r="N10" i="9" s="1"/>
  <c r="G13" i="1"/>
  <c r="I9" i="9" s="1"/>
  <c r="E13" i="1"/>
  <c r="M7" i="9" s="1"/>
  <c r="F13" i="1"/>
  <c r="L8" i="9" s="1"/>
  <c r="C13" i="1"/>
  <c r="I5" i="9" s="1"/>
  <c r="C14" i="3" l="1"/>
  <c r="I5" i="11" s="1"/>
  <c r="O13" i="7"/>
  <c r="C13" i="8"/>
  <c r="O14" i="2"/>
  <c r="O14" i="4"/>
  <c r="I5" i="12"/>
  <c r="O14" i="5"/>
  <c r="O13" i="6"/>
  <c r="O13" i="1"/>
  <c r="O14" i="3"/>
  <c r="O13" i="8"/>
  <c r="C13" i="7"/>
  <c r="L5" i="9"/>
  <c r="H7" i="9"/>
  <c r="N7" i="9"/>
  <c r="G8" i="9"/>
  <c r="M8" i="9"/>
  <c r="L9" i="9"/>
  <c r="I10" i="9"/>
  <c r="G11" i="9"/>
  <c r="M11" i="9"/>
  <c r="I12" i="9"/>
  <c r="G13" i="9"/>
  <c r="M13" i="9"/>
  <c r="L14" i="9"/>
  <c r="I15" i="9"/>
  <c r="H16" i="9"/>
  <c r="N16" i="9"/>
  <c r="G5" i="10"/>
  <c r="H6" i="10"/>
  <c r="I7" i="10"/>
  <c r="G9" i="10"/>
  <c r="H10" i="10"/>
  <c r="I11" i="10"/>
  <c r="G13" i="10"/>
  <c r="H14" i="10"/>
  <c r="I15" i="10"/>
  <c r="H6" i="11"/>
  <c r="I7" i="11"/>
  <c r="G9" i="11"/>
  <c r="H10" i="11"/>
  <c r="I11" i="11"/>
  <c r="G13" i="11"/>
  <c r="H14" i="11"/>
  <c r="I15" i="11"/>
  <c r="G5" i="12"/>
  <c r="H6" i="12"/>
  <c r="I7" i="12"/>
  <c r="G9" i="12"/>
  <c r="H10" i="12"/>
  <c r="I11" i="12"/>
  <c r="G13" i="12"/>
  <c r="H14" i="12"/>
  <c r="I15" i="12"/>
  <c r="G5" i="13"/>
  <c r="H6" i="13"/>
  <c r="I7" i="13"/>
  <c r="G9" i="13"/>
  <c r="H10" i="13"/>
  <c r="I11" i="13"/>
  <c r="G13" i="13"/>
  <c r="H14" i="13"/>
  <c r="I15" i="13"/>
  <c r="G5" i="14"/>
  <c r="H6" i="14"/>
  <c r="I7" i="14"/>
  <c r="G9" i="14"/>
  <c r="H10" i="14"/>
  <c r="I11" i="14"/>
  <c r="G13" i="14"/>
  <c r="H14" i="14"/>
  <c r="I15" i="14"/>
  <c r="G5" i="9"/>
  <c r="M5" i="9"/>
  <c r="I7" i="9"/>
  <c r="H8" i="9"/>
  <c r="N8" i="9"/>
  <c r="G9" i="9"/>
  <c r="M9" i="9"/>
  <c r="L10" i="9"/>
  <c r="H11" i="9"/>
  <c r="N11" i="9"/>
  <c r="L12" i="9"/>
  <c r="H13" i="9"/>
  <c r="N13" i="9"/>
  <c r="G14" i="9"/>
  <c r="M14" i="9"/>
  <c r="L15" i="9"/>
  <c r="I16" i="9"/>
  <c r="H5" i="10"/>
  <c r="I6" i="10"/>
  <c r="G8" i="10"/>
  <c r="H9" i="10"/>
  <c r="I10" i="10"/>
  <c r="G12" i="10"/>
  <c r="H13" i="10"/>
  <c r="I14" i="10"/>
  <c r="G16" i="10"/>
  <c r="I6" i="11"/>
  <c r="G8" i="11"/>
  <c r="H9" i="11"/>
  <c r="I10" i="11"/>
  <c r="G12" i="11"/>
  <c r="H13" i="11"/>
  <c r="I14" i="11"/>
  <c r="G16" i="11"/>
  <c r="H5" i="12"/>
  <c r="I6" i="12"/>
  <c r="G8" i="12"/>
  <c r="H9" i="12"/>
  <c r="I10" i="12"/>
  <c r="G12" i="12"/>
  <c r="H13" i="12"/>
  <c r="I14" i="12"/>
  <c r="G16" i="12"/>
  <c r="H5" i="13"/>
  <c r="I6" i="13"/>
  <c r="G8" i="13"/>
  <c r="H9" i="13"/>
  <c r="I10" i="13"/>
  <c r="G12" i="13"/>
  <c r="H13" i="13"/>
  <c r="I14" i="13"/>
  <c r="G16" i="13"/>
  <c r="H5" i="14"/>
  <c r="I6" i="14"/>
  <c r="G8" i="14"/>
  <c r="H9" i="14"/>
  <c r="I10" i="14"/>
  <c r="G12" i="14"/>
  <c r="H13" i="14"/>
  <c r="I14" i="14"/>
  <c r="G16" i="14"/>
  <c r="H5" i="9"/>
  <c r="N5" i="9"/>
  <c r="L7" i="9"/>
  <c r="I8" i="9"/>
  <c r="H9" i="9"/>
  <c r="N9" i="9"/>
  <c r="G10" i="9"/>
  <c r="M10" i="9"/>
  <c r="I11" i="9"/>
  <c r="G12" i="9"/>
  <c r="M12" i="9"/>
  <c r="I13" i="9"/>
  <c r="H14" i="9"/>
  <c r="N14" i="9"/>
  <c r="G15" i="9"/>
  <c r="M15" i="9"/>
  <c r="L16" i="9"/>
  <c r="G7" i="10"/>
  <c r="H8" i="10"/>
  <c r="G11" i="10"/>
  <c r="H12" i="10"/>
  <c r="G15" i="10"/>
  <c r="H16" i="10"/>
  <c r="G7" i="11"/>
  <c r="H8" i="11"/>
  <c r="G11" i="11"/>
  <c r="H12" i="11"/>
  <c r="G15" i="11"/>
  <c r="H16" i="11"/>
  <c r="G7" i="12"/>
  <c r="H8" i="12"/>
  <c r="G11" i="12"/>
  <c r="H12" i="12"/>
  <c r="G15" i="12"/>
  <c r="H16" i="12"/>
  <c r="G7" i="13"/>
  <c r="H8" i="13"/>
  <c r="G11" i="13"/>
  <c r="H12" i="13"/>
  <c r="G15" i="13"/>
  <c r="H16" i="13"/>
  <c r="G7" i="14"/>
  <c r="H8" i="14"/>
  <c r="G11" i="14"/>
  <c r="H12" i="14"/>
  <c r="G15" i="14"/>
  <c r="H16" i="14"/>
  <c r="G7" i="9"/>
  <c r="H10" i="9"/>
  <c r="H12" i="9"/>
  <c r="H15" i="9"/>
  <c r="G16" i="9"/>
  <c r="H5" i="11" l="1"/>
  <c r="G5" i="11"/>
  <c r="D13" i="1" l="1"/>
  <c r="L6" i="9" s="1"/>
  <c r="I6" i="9" l="1"/>
  <c r="G6" i="9"/>
  <c r="M6" i="9"/>
  <c r="N6" i="9"/>
  <c r="H6" i="9"/>
</calcChain>
</file>

<file path=xl/comments1.xml><?xml version="1.0" encoding="utf-8"?>
<comments xmlns="http://schemas.openxmlformats.org/spreadsheetml/2006/main">
  <authors>
    <author/>
  </authors>
  <commentList>
    <comment ref="B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1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2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2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2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2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2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2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B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1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B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C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D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E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F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G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H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I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J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K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L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M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N11" authorId="0">
      <text>
        <r>
          <rPr>
            <sz val="11"/>
            <color rgb="FF000000"/>
            <rFont val="Calibri"/>
            <family val="2"/>
          </rPr>
          <t>Não alterar.</t>
        </r>
      </text>
    </comment>
    <comment ref="O11" authorId="0">
      <text>
        <r>
          <rPr>
            <sz val="11"/>
            <color rgb="FF000000"/>
            <rFont val="Calibri"/>
            <family val="2"/>
          </rPr>
          <t>Não alterar.</t>
        </r>
      </text>
    </comment>
  </commentList>
</comments>
</file>

<file path=xl/sharedStrings.xml><?xml version="1.0" encoding="utf-8"?>
<sst xmlns="http://schemas.openxmlformats.org/spreadsheetml/2006/main" count="552" uniqueCount="113">
  <si>
    <t>Quadro de Indicadores</t>
  </si>
  <si>
    <t>INDICADORES OPERACIONAIS</t>
  </si>
  <si>
    <t>Fórmula</t>
  </si>
  <si>
    <t>Fonte de dados</t>
  </si>
  <si>
    <t>Unidade</t>
  </si>
  <si>
    <t>Periodicidade</t>
  </si>
  <si>
    <t>Polaridade</t>
  </si>
  <si>
    <r>
      <rPr>
        <u/>
        <sz val="10.5"/>
        <color rgb="FF000000"/>
        <rFont val="Lucida Bright"/>
        <family val="1"/>
        <charset val="1"/>
      </rPr>
      <t xml:space="preserve">quantidade fiscalizada (x100)
</t>
    </r>
    <r>
      <rPr>
        <sz val="10.5"/>
        <color rgb="FF000000"/>
        <rFont val="Lucida Bright"/>
        <family val="1"/>
        <charset val="1"/>
      </rPr>
      <t xml:space="preserve">  quantidade planejada</t>
    </r>
  </si>
  <si>
    <t>Cronograma Mensal de Fiscalização/TF emitidos. (Estatística mensal)</t>
  </si>
  <si>
    <t>Percentual</t>
  </si>
  <si>
    <t>Trimestral</t>
  </si>
  <si>
    <t>↑</t>
  </si>
  <si>
    <t>Se ↑</t>
  </si>
  <si>
    <t>Maior ou igual 80%</t>
  </si>
  <si>
    <t>Metas: Acima de 80% da quantidade de fiscalizações programadas</t>
  </si>
  <si>
    <t>Se ↓</t>
  </si>
  <si>
    <t>Menor ou igual 79,9%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</si>
  <si>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</si>
  <si>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</si>
  <si>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</si>
  <si>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</si>
  <si>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</si>
  <si>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</si>
  <si>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</si>
  <si>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</si>
  <si>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</si>
  <si>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</si>
  <si>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</si>
  <si>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</si>
  <si>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</si>
  <si>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Previsão</t>
  </si>
  <si>
    <t>P. meta</t>
  </si>
  <si>
    <t>R</t>
  </si>
  <si>
    <t>%</t>
  </si>
  <si>
    <t>SUSP.*</t>
  </si>
  <si>
    <t>Suspensa a Resolução Cofen nº 617/2019 pela Decisão Cofen nº 29/2020 (Devido a pandemia da Covid-19)</t>
  </si>
  <si>
    <t>SUSP.**</t>
  </si>
  <si>
    <t>Suspensa a Resolução Cofen nº 617/2019 pela Decisão Cofen nº 39/2020 (Devido a pandemia da Covid-19)</t>
  </si>
  <si>
    <r>
      <rPr>
        <b/>
        <sz val="10.5"/>
        <color rgb="FF000000"/>
        <rFont val="Lucida Bright"/>
        <family val="1"/>
        <charset val="1"/>
      </rPr>
      <t>Nome do indicador:</t>
    </r>
    <r>
      <rPr>
        <sz val="10.5"/>
        <color rgb="FF000000"/>
        <rFont val="Lucida Bright"/>
        <family val="1"/>
        <charset val="1"/>
      </rPr>
      <t xml:space="preserve">  FISCALIZAÇÕES DE RETORNO REALIZADAS E DENTRO DO PRAZO</t>
    </r>
  </si>
  <si>
    <r>
      <rPr>
        <u/>
        <sz val="10.5"/>
        <color rgb="FF000000"/>
        <rFont val="Lucida Bright"/>
        <family val="1"/>
        <charset val="1"/>
      </rPr>
      <t xml:space="preserve">retorno realizado no mês x 100
</t>
    </r>
    <r>
      <rPr>
        <sz val="10.5"/>
        <color rgb="FF000000"/>
        <rFont val="Lucida Bright"/>
        <family val="1"/>
        <charset val="1"/>
      </rPr>
      <t xml:space="preserve"> Retorno previsto no mês </t>
    </r>
  </si>
  <si>
    <t>Cronograma Mensal de Fiscalização/TF emitidos (Sistema de informação do Coren)</t>
  </si>
  <si>
    <t>Mensal</t>
  </si>
  <si>
    <t>Maior ou igual 70%</t>
  </si>
  <si>
    <t>Metas: Realizar acima de 70% de fiscalização de  retorno em até 12 meses dos prazos  estabelecidos em notificação</t>
  </si>
  <si>
    <t>Menor ou igual 69,9%</t>
  </si>
  <si>
    <r>
      <rPr>
        <b/>
        <sz val="10.5"/>
        <color rgb="FF000000"/>
        <rFont val="Lucida Bright"/>
        <family val="1"/>
        <charset val="1"/>
      </rPr>
      <t>Nome do indicador:</t>
    </r>
    <r>
      <rPr>
        <sz val="10.5"/>
        <color rgb="FF000000"/>
        <rFont val="Lucida Bright"/>
        <family val="1"/>
        <charset val="1"/>
      </rPr>
      <t xml:space="preserve"> NÚMERO TOTAL DE DENÚNCIAS ATENDIDAS PELA FISCALIZAÇÃO</t>
    </r>
  </si>
  <si>
    <r>
      <rPr>
        <u/>
        <sz val="8"/>
        <color rgb="FF000000"/>
        <rFont val="Lucida Bright"/>
        <family val="1"/>
        <charset val="1"/>
      </rPr>
      <t xml:space="preserve">Nº de denúncias diligenciadas em três meses x 100
</t>
    </r>
    <r>
      <rPr>
        <sz val="8"/>
        <color rgb="FF000000"/>
        <rFont val="Lucida Bright"/>
        <family val="1"/>
        <charset val="1"/>
      </rPr>
      <t xml:space="preserve">         Nº total de denúncias protocoladas no DEFIS em três meses 
</t>
    </r>
  </si>
  <si>
    <t>Protocolo/TF emitidos e/ou Planilha de controle dos processos.</t>
  </si>
  <si>
    <t xml:space="preserve">Mensal </t>
  </si>
  <si>
    <t xml:space="preserve">Metas: acima de 70% </t>
  </si>
  <si>
    <r>
      <rPr>
        <u/>
        <sz val="8"/>
        <color rgb="FF000000"/>
        <rFont val="Lucida Bright"/>
        <family val="1"/>
        <charset val="1"/>
      </rPr>
      <t xml:space="preserve">Nº total de atividades educativas x100
</t>
    </r>
    <r>
      <rPr>
        <sz val="8"/>
        <color rgb="FF000000"/>
        <rFont val="Lucida Bright"/>
        <family val="1"/>
        <charset val="1"/>
      </rPr>
      <t xml:space="preserve">          Nº total de instituições com necessidade de ações educativas</t>
    </r>
  </si>
  <si>
    <t>TF/Relatório de Fiscalização.</t>
  </si>
  <si>
    <t>Maior ou igual 60%</t>
  </si>
  <si>
    <r>
      <rPr>
        <b/>
        <sz val="10.5"/>
        <color rgb="FF000000"/>
        <rFont val="Lucida Bright"/>
        <family val="1"/>
        <charset val="1"/>
      </rPr>
      <t xml:space="preserve">Metas: </t>
    </r>
    <r>
      <rPr>
        <b/>
        <sz val="8"/>
        <color rgb="FF000000"/>
        <rFont val="Lucida Bright"/>
        <family val="1"/>
        <charset val="1"/>
      </rPr>
      <t>Realizar atividades educativas em 60% das instituições, cujas necessidades foram identificadas pela fiscalização, no presente ano.</t>
    </r>
  </si>
  <si>
    <t>Menor ou igual 59,9%</t>
  </si>
  <si>
    <t>INDICADORES ESTRATÉGICOS</t>
  </si>
  <si>
    <r>
      <rPr>
        <sz val="8"/>
        <color rgb="FF000000"/>
        <rFont val="Lucida Bright"/>
        <family val="1"/>
        <charset val="1"/>
      </rPr>
      <t xml:space="preserve">Nº processos de fiscalização arquivados por cumprimento da </t>
    </r>
    <r>
      <rPr>
        <u/>
        <sz val="8"/>
        <color rgb="FF000000"/>
        <rFont val="Lucida Bright"/>
        <family val="1"/>
        <charset val="1"/>
      </rPr>
      <t xml:space="preserve">notificação x 100    </t>
    </r>
    <r>
      <rPr>
        <sz val="8"/>
        <color rgb="FF000000"/>
        <rFont val="Lucida Bright"/>
        <family val="1"/>
        <charset val="1"/>
      </rPr>
      <t xml:space="preserve">                                                      
Nº processos de fiscalização arquivados</t>
    </r>
  </si>
  <si>
    <t>Verificação de despachos solicitando arquivamento de PAD.</t>
  </si>
  <si>
    <t>Metas: Acima de 70%</t>
  </si>
  <si>
    <r>
      <rPr>
        <b/>
        <sz val="10.5"/>
        <color rgb="FF000000"/>
        <rFont val="Lucida Bright"/>
        <family val="1"/>
        <charset val="1"/>
      </rPr>
      <t>Nome do indicador:</t>
    </r>
    <r>
      <rPr>
        <sz val="10.5"/>
        <color rgb="FF000000"/>
        <rFont val="Lucida Bright"/>
        <family val="1"/>
        <charset val="1"/>
      </rPr>
      <t xml:space="preserve"> PERCENTUAL DE EXECUÇÃO ORÇAMENTÁRIA DOS RECURSOS DA FISCALIZAÇÃO </t>
    </r>
  </si>
  <si>
    <r>
      <rPr>
        <u/>
        <sz val="10.5"/>
        <color rgb="FF000000"/>
        <rFont val="Lucida Bright"/>
        <family val="1"/>
        <charset val="1"/>
      </rPr>
      <t xml:space="preserve">Recurso executado no trimestre x 100
</t>
    </r>
    <r>
      <rPr>
        <sz val="10.5"/>
        <color rgb="FF000000"/>
        <rFont val="Lucida Bright"/>
        <family val="1"/>
        <charset val="1"/>
      </rPr>
      <t>Recurso destinado no trimestre</t>
    </r>
  </si>
  <si>
    <t>Planejamento Anual/Dados do centro de custo.</t>
  </si>
  <si>
    <t>Maior ou igual 8,33%</t>
  </si>
  <si>
    <t>Metas: Executar trimestralmente 25% do total de recurso destinado anualmente às atividades de fiscalização</t>
  </si>
  <si>
    <t>Menor ou igual 8,32%</t>
  </si>
  <si>
    <t>P</t>
  </si>
  <si>
    <t>Metas: Acima de 75% da quantidade de instituições programadas.</t>
  </si>
  <si>
    <r>
      <rPr>
        <u/>
        <sz val="8"/>
        <color rgb="FF000000"/>
        <rFont val="Lucida Bright"/>
        <family val="1"/>
        <charset val="1"/>
      </rPr>
      <t xml:space="preserve">quantidade de municípios alcançados pela fiscalização (x100) 
</t>
    </r>
    <r>
      <rPr>
        <sz val="8"/>
        <color rgb="FF000000"/>
        <rFont val="Lucida Bright"/>
        <family val="1"/>
        <charset val="1"/>
      </rPr>
      <t xml:space="preserve">quantidade de municípios planejados.
</t>
    </r>
  </si>
  <si>
    <t>J</t>
  </si>
  <si>
    <t>Indicador 1</t>
  </si>
  <si>
    <t>Indicador 2</t>
  </si>
  <si>
    <t>Indicador 3</t>
  </si>
  <si>
    <t>K</t>
  </si>
  <si>
    <t>Abaixo da meta</t>
  </si>
  <si>
    <t>Próximo da meta</t>
  </si>
  <si>
    <t>Na meta</t>
  </si>
  <si>
    <t>L</t>
  </si>
  <si>
    <t>↓</t>
  </si>
  <si>
    <t>Se "J"</t>
  </si>
  <si>
    <t>Se "K"</t>
  </si>
  <si>
    <t>Se "L"</t>
  </si>
  <si>
    <t>Indicador 4</t>
  </si>
  <si>
    <t>Indicador 5</t>
  </si>
  <si>
    <t>Indicador 6</t>
  </si>
  <si>
    <r>
      <t>Responsável:</t>
    </r>
    <r>
      <rPr>
        <sz val="10.5"/>
        <color rgb="FF000000"/>
        <rFont val="Lucida Bright"/>
        <family val="1"/>
        <charset val="1"/>
      </rPr>
      <t xml:space="preserve"> DFIS</t>
    </r>
  </si>
  <si>
    <r>
      <t xml:space="preserve">quantidade de instituições fiscalizadas (x100)
</t>
    </r>
    <r>
      <rPr>
        <sz val="10.5"/>
        <color rgb="FF000000"/>
        <rFont val="Lucida Bright"/>
        <family val="1"/>
        <charset val="1"/>
      </rPr>
      <t xml:space="preserve">  quantidade planejada</t>
    </r>
  </si>
  <si>
    <t>Conselho Regional de Enfermagem do Pará</t>
  </si>
  <si>
    <r>
      <t>Nome do indicador:</t>
    </r>
    <r>
      <rPr>
        <sz val="10.5"/>
        <color rgb="FF000000"/>
        <rFont val="Lucida Bright"/>
        <family val="1"/>
        <charset val="1"/>
      </rPr>
      <t xml:space="preserve"> PERCENTUAL DE FISCALIZAÇÕES PLANEJADAS REALIZADAS </t>
    </r>
  </si>
  <si>
    <r>
      <t>Nome do indicador:</t>
    </r>
    <r>
      <rPr>
        <sz val="10.5"/>
        <color rgb="FF000000"/>
        <rFont val="Lucida Bright"/>
        <family val="1"/>
        <charset val="1"/>
      </rPr>
      <t xml:space="preserve"> PERCENTUAL DE INSTITUIÇÕES COM ATIVIDADES EDUCATIVAS PRODUZIDAS PELO CONSELHO REGIONAL EM RAZÃO DA FISCALIZAÇÃO</t>
    </r>
  </si>
  <si>
    <r>
      <t>Nome do indicador:</t>
    </r>
    <r>
      <rPr>
        <sz val="10.5"/>
        <color rgb="FF000000"/>
        <rFont val="Lucida Bright"/>
        <family val="1"/>
        <charset val="1"/>
      </rPr>
      <t xml:space="preserve"> NÚMERO DE PROCESSOS ARQUIVADOS POR CUMPRIMENTO DA NOTIFICAÇÃO</t>
    </r>
  </si>
  <si>
    <r>
      <t>Nome do indicador:</t>
    </r>
    <r>
      <rPr>
        <sz val="10.5"/>
        <color rgb="FF000000"/>
        <rFont val="Lucida Bright"/>
        <family val="1"/>
        <charset val="1"/>
      </rPr>
      <t xml:space="preserve"> INSTITUIÇÕES FISCALIZADAS</t>
    </r>
  </si>
  <si>
    <r>
      <t>Nome do indicador:</t>
    </r>
    <r>
      <rPr>
        <sz val="10.5"/>
        <color rgb="FF000000"/>
        <rFont val="Lucida Bright"/>
        <family val="1"/>
        <charset val="1"/>
      </rPr>
      <t xml:space="preserve"> MUNICÍPIOS ALCANÇADOS</t>
    </r>
  </si>
  <si>
    <t>Planejada</t>
  </si>
  <si>
    <t>Realizada</t>
  </si>
  <si>
    <t>R -total</t>
  </si>
  <si>
    <r>
      <t xml:space="preserve">R - </t>
    </r>
    <r>
      <rPr>
        <sz val="8"/>
        <color rgb="FF000000"/>
        <rFont val="Lucida Bright"/>
        <family val="1"/>
      </rPr>
      <t>inexistência de Notificação</t>
    </r>
  </si>
  <si>
    <r>
      <t xml:space="preserve">R - </t>
    </r>
    <r>
      <rPr>
        <sz val="8"/>
        <color rgb="FF000000"/>
        <rFont val="Lucida Bright"/>
        <family val="1"/>
      </rPr>
      <t>perda de objeto</t>
    </r>
  </si>
  <si>
    <r>
      <t xml:space="preserve">R - </t>
    </r>
    <r>
      <rPr>
        <sz val="8"/>
        <color rgb="FF000000"/>
        <rFont val="Lucida Bright"/>
        <family val="1"/>
      </rPr>
      <t>prescrição</t>
    </r>
  </si>
  <si>
    <r>
      <t xml:space="preserve">R - </t>
    </r>
    <r>
      <rPr>
        <b/>
        <sz val="8"/>
        <color rgb="FF000000"/>
        <rFont val="Lucida Bright"/>
        <family val="1"/>
      </rPr>
      <t>cumprimento da Notificação</t>
    </r>
  </si>
  <si>
    <r>
      <t xml:space="preserve">Nº processos de fiscalização </t>
    </r>
    <r>
      <rPr>
        <sz val="8"/>
        <color rgb="FFFF0000"/>
        <rFont val="Lucida Bright"/>
        <family val="1"/>
      </rPr>
      <t>arquivados por motivo</t>
    </r>
    <r>
      <rPr>
        <u/>
        <sz val="8"/>
        <color rgb="FF000000"/>
        <rFont val="Lucida Bright"/>
        <family val="1"/>
        <charset val="1"/>
      </rPr>
      <t xml:space="preserve"> x 100    </t>
    </r>
    <r>
      <rPr>
        <sz val="8"/>
        <color rgb="FF000000"/>
        <rFont val="Lucida Bright"/>
        <family val="1"/>
        <charset val="1"/>
      </rPr>
      <t xml:space="preserve">                                                      
Nº processos de fiscalização arquivados</t>
    </r>
  </si>
  <si>
    <r>
      <t>Nome do indicador:</t>
    </r>
    <r>
      <rPr>
        <sz val="10.5"/>
        <color rgb="FF000000"/>
        <rFont val="Lucida Bright"/>
        <family val="1"/>
        <charset val="1"/>
      </rPr>
      <t xml:space="preserve"> NÚMERO DE PROCESSOS ARQUIVADOS</t>
    </r>
    <r>
      <rPr>
        <sz val="10.5"/>
        <color rgb="FFFF0000"/>
        <rFont val="Lucida Bright"/>
        <family val="1"/>
      </rPr>
      <t xml:space="preserve"> POR MOTIVO</t>
    </r>
  </si>
  <si>
    <t>Metas: cumprimento da Notificação acima de 70%; inexistência de notificação &gt; 20%; perda de objeto e prescrição &lt;10%</t>
  </si>
  <si>
    <r>
      <t xml:space="preserve">R - </t>
    </r>
    <r>
      <rPr>
        <sz val="8"/>
        <color rgb="FF000000"/>
        <rFont val="Lucida Bright"/>
        <family val="1"/>
      </rPr>
      <t>ação judicial não concluída</t>
    </r>
  </si>
  <si>
    <t>1 - PAD ARQUIVADOS POR CUMPRIMENTO DA NOTIFICAÇÃO</t>
  </si>
  <si>
    <t>2 - PAD ARQUIVADOS POR PERDA DE OBJETO</t>
  </si>
  <si>
    <t>3 - PAD ARQUIVADOS POR INEXISTÊNCIA DE NOTIFICAÇÃO</t>
  </si>
  <si>
    <t>4 - PAD ARQUIVADOS POR PRESCRIÇÃO</t>
  </si>
  <si>
    <t>5 - PAD ARQUIVADOS POR AÇÃO JUDICIAL (NÃO CONCLUÍDA)</t>
  </si>
  <si>
    <r>
      <t xml:space="preserve">R - </t>
    </r>
    <r>
      <rPr>
        <sz val="8"/>
        <color rgb="FF000000"/>
        <rFont val="Lucida Bright"/>
        <family val="1"/>
      </rPr>
      <t>processo ético não concluída</t>
    </r>
  </si>
  <si>
    <r>
      <t xml:space="preserve">R - </t>
    </r>
    <r>
      <rPr>
        <sz val="8"/>
        <color rgb="FF000000"/>
        <rFont val="Lucida Bright"/>
        <family val="1"/>
      </rPr>
      <t>ação judicial+processo ético                       não concluída</t>
    </r>
  </si>
  <si>
    <t>167,171,26</t>
  </si>
  <si>
    <t>38 municípios planejados: 35 realizados: 92%</t>
  </si>
  <si>
    <t>8 municípios fora do planejamento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</si>
</sst>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8" x14ac:knownFonts="1">
    <font>
      <sz val="11"/>
      <color rgb="FF000000"/>
      <name val="Calibri"/>
      <family val="2"/>
      <charset val="1"/>
    </font>
    <font>
      <b/>
      <sz val="11"/>
      <color rgb="FF000000"/>
      <name val="Lucida Bright"/>
      <family val="1"/>
      <charset val="1"/>
    </font>
    <font>
      <b/>
      <sz val="10.5"/>
      <color rgb="FF000000"/>
      <name val="Lucida Bright"/>
      <family val="1"/>
      <charset val="1"/>
    </font>
    <font>
      <sz val="10.5"/>
      <color rgb="FF000000"/>
      <name val="Lucida Bright"/>
      <family val="1"/>
      <charset val="1"/>
    </font>
    <font>
      <u/>
      <sz val="10.5"/>
      <color rgb="FF000000"/>
      <name val="Lucida Bright"/>
      <family val="1"/>
      <charset val="1"/>
    </font>
    <font>
      <b/>
      <sz val="28"/>
      <color rgb="FF1F4E79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8"/>
      <color rgb="FF000000"/>
      <name val="Lucida Bright"/>
      <family val="1"/>
      <charset val="1"/>
    </font>
    <font>
      <sz val="8"/>
      <color rgb="FF000000"/>
      <name val="Lucida Bright"/>
      <family val="1"/>
      <charset val="1"/>
    </font>
    <font>
      <b/>
      <sz val="8"/>
      <color rgb="FF000000"/>
      <name val="Lucida Bright"/>
      <family val="1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  <charset val="1"/>
    </font>
    <font>
      <sz val="10"/>
      <color rgb="FF000000"/>
      <name val="Lucida Bright"/>
      <family val="1"/>
      <charset val="1"/>
    </font>
    <font>
      <sz val="11"/>
      <name val="Times New Roman"/>
      <family val="1"/>
    </font>
    <font>
      <sz val="8"/>
      <color rgb="FF000000"/>
      <name val="Lucida Bright"/>
      <family val="1"/>
    </font>
    <font>
      <b/>
      <sz val="8"/>
      <color rgb="FF000000"/>
      <name val="Lucida Bright"/>
      <family val="1"/>
    </font>
    <font>
      <sz val="8"/>
      <color rgb="FFFF0000"/>
      <name val="Lucida Bright"/>
      <family val="1"/>
    </font>
    <font>
      <b/>
      <sz val="10.5"/>
      <color rgb="FFFF0000"/>
      <name val="Lucida Bright"/>
      <family val="1"/>
    </font>
    <font>
      <sz val="10.5"/>
      <color rgb="FFFF0000"/>
      <name val="Lucida Bright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sz val="9"/>
      <color rgb="FF000000"/>
      <name val="Lucida Bright"/>
      <family val="1"/>
      <charset val="1"/>
    </font>
    <font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9" fontId="7" fillId="0" borderId="1" xfId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3" fillId="0" borderId="0" xfId="1" applyFont="1" applyBorder="1" applyAlignment="1" applyProtection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 applyProtection="1">
      <alignment horizontal="center" vertical="center" wrapText="1"/>
    </xf>
    <xf numFmtId="164" fontId="0" fillId="0" borderId="0" xfId="0" applyNumberFormat="1"/>
    <xf numFmtId="0" fontId="0" fillId="0" borderId="0" xfId="1" applyNumberFormat="1" applyFont="1" applyBorder="1" applyAlignment="1" applyProtection="1">
      <alignment horizontal="center"/>
    </xf>
    <xf numFmtId="0" fontId="0" fillId="0" borderId="0" xfId="0" applyFont="1"/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9" fontId="17" fillId="0" borderId="1" xfId="1" applyFont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 wrapText="1"/>
    </xf>
    <xf numFmtId="1" fontId="7" fillId="0" borderId="4" xfId="0" applyNumberFormat="1" applyFont="1" applyFill="1" applyBorder="1" applyAlignment="1">
      <alignment horizontal="center"/>
    </xf>
    <xf numFmtId="4" fontId="0" fillId="0" borderId="0" xfId="0" applyNumberFormat="1"/>
    <xf numFmtId="4" fontId="18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4" fillId="0" borderId="0" xfId="0" applyFont="1"/>
    <xf numFmtId="9" fontId="25" fillId="4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9" fontId="25" fillId="4" borderId="0" xfId="0" applyNumberFormat="1" applyFont="1" applyFill="1" applyBorder="1"/>
    <xf numFmtId="0" fontId="2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72"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  <dxf>
      <font>
        <sz val="11"/>
        <color rgb="FF00B050"/>
        <name val="Calibri"/>
      </font>
    </dxf>
    <dxf>
      <font>
        <sz val="11"/>
        <color rgb="FF00B050"/>
        <name val="Calibri"/>
      </font>
    </dxf>
    <dxf>
      <font>
        <sz val="11"/>
        <color rgb="FFFFC000"/>
        <name val="Calibri"/>
      </font>
    </dxf>
    <dxf>
      <font>
        <sz val="11"/>
        <color rgb="FFFF0000"/>
        <name val="Calibri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729FC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5B9BD5"/>
      <rgbColor rgb="FF003366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Plan1!$I$5:$I$16</c:f>
              <c:numCache>
                <c:formatCode>General</c:formatCode>
                <c:ptCount val="12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F5-4CFB-B6F8-40359E61E99C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F5-4CFB-B6F8-40359E61E99C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Plan1!$G$5:$G$16</c:f>
              <c:numCache>
                <c:formatCode>General</c:formatCode>
                <c:ptCount val="12"/>
                <c:pt idx="0">
                  <c:v>0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  <c:pt idx="4">
                  <c:v>44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40</c:v>
                </c:pt>
                <c:pt idx="10">
                  <c:v>10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F5-4CFB-B6F8-40359E61E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491648"/>
        <c:axId val="84501632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1'!$C$11:$N$11</c:f>
              <c:numCache>
                <c:formatCode>General</c:formatCode>
                <c:ptCount val="12"/>
                <c:pt idx="0">
                  <c:v>53</c:v>
                </c:pt>
                <c:pt idx="1">
                  <c:v>51</c:v>
                </c:pt>
                <c:pt idx="2">
                  <c:v>67</c:v>
                </c:pt>
                <c:pt idx="3">
                  <c:v>55</c:v>
                </c:pt>
                <c:pt idx="4">
                  <c:v>48</c:v>
                </c:pt>
                <c:pt idx="5">
                  <c:v>61</c:v>
                </c:pt>
                <c:pt idx="6">
                  <c:v>26</c:v>
                </c:pt>
                <c:pt idx="7">
                  <c:v>49</c:v>
                </c:pt>
                <c:pt idx="8">
                  <c:v>49</c:v>
                </c:pt>
                <c:pt idx="9">
                  <c:v>65</c:v>
                </c:pt>
                <c:pt idx="10">
                  <c:v>65</c:v>
                </c:pt>
                <c:pt idx="11">
                  <c:v>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F5-4CFB-B6F8-40359E61E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4503168"/>
        <c:axId val="84509056"/>
      </c:lineChart>
      <c:catAx>
        <c:axId val="8449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84501632"/>
        <c:crosses val="autoZero"/>
        <c:auto val="1"/>
        <c:lblAlgn val="ctr"/>
        <c:lblOffset val="100"/>
        <c:noMultiLvlLbl val="1"/>
      </c:catAx>
      <c:valAx>
        <c:axId val="8450163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84491648"/>
        <c:crosses val="autoZero"/>
        <c:crossBetween val="between"/>
      </c:valAx>
      <c:catAx>
        <c:axId val="84503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4509056"/>
        <c:crosses val="autoZero"/>
        <c:auto val="1"/>
        <c:lblAlgn val="ctr"/>
        <c:lblOffset val="100"/>
        <c:noMultiLvlLbl val="1"/>
      </c:catAx>
      <c:valAx>
        <c:axId val="8450905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8450316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Plan2!$I$5:$I$16</c:f>
              <c:numCache>
                <c:formatCode>General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32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0</c:v>
                </c:pt>
                <c:pt idx="10">
                  <c:v>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BE-4C72-BF73-931862102B36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Plan2!$H$5:$H$16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BE-4C72-BF73-931862102B36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Plan2!$G$5:$G$16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4</c:v>
                </c:pt>
                <c:pt idx="7">
                  <c:v>11</c:v>
                </c:pt>
                <c:pt idx="8">
                  <c:v>0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BE-4C72-BF73-93186210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5849984"/>
        <c:axId val="105851136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2'!$C$12:$N$12</c:f>
              <c:numCache>
                <c:formatCode>0</c:formatCode>
                <c:ptCount val="12"/>
                <c:pt idx="0">
                  <c:v>12</c:v>
                </c:pt>
                <c:pt idx="1">
                  <c:v>21</c:v>
                </c:pt>
                <c:pt idx="2">
                  <c:v>32</c:v>
                </c:pt>
                <c:pt idx="3">
                  <c:v>1</c:v>
                </c:pt>
                <c:pt idx="4">
                  <c:v>31</c:v>
                </c:pt>
                <c:pt idx="5">
                  <c:v>24</c:v>
                </c:pt>
                <c:pt idx="6">
                  <c:v>5</c:v>
                </c:pt>
                <c:pt idx="7">
                  <c:v>19</c:v>
                </c:pt>
                <c:pt idx="8">
                  <c:v>12</c:v>
                </c:pt>
                <c:pt idx="9">
                  <c:v>17</c:v>
                </c:pt>
                <c:pt idx="10">
                  <c:v>5</c:v>
                </c:pt>
                <c:pt idx="11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5BE-4C72-BF73-93186210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05857024"/>
        <c:axId val="105858560"/>
      </c:lineChart>
      <c:catAx>
        <c:axId val="1058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05851136"/>
        <c:crosses val="autoZero"/>
        <c:auto val="1"/>
        <c:lblAlgn val="ctr"/>
        <c:lblOffset val="100"/>
        <c:noMultiLvlLbl val="1"/>
      </c:catAx>
      <c:valAx>
        <c:axId val="10585113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05849984"/>
        <c:crosses val="autoZero"/>
        <c:crossBetween val="between"/>
      </c:valAx>
      <c:catAx>
        <c:axId val="105857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858560"/>
        <c:crosses val="autoZero"/>
        <c:auto val="1"/>
        <c:lblAlgn val="ctr"/>
        <c:lblOffset val="100"/>
        <c:noMultiLvlLbl val="1"/>
      </c:catAx>
      <c:valAx>
        <c:axId val="105858560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0585702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Plan3!$I$5:$I$16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55-45C4-9965-B67D5B888CA6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Plan3!$H$5:$H$16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55-45C4-9965-B67D5B888CA6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Plan3!$G$5:$G$16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55-45C4-9965-B67D5B88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8017152"/>
        <c:axId val="119685888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3'!$C$12:$N$12</c:f>
              <c:numCache>
                <c:formatCode>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7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D55-45C4-9965-B67D5B88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19687424"/>
        <c:axId val="119693312"/>
      </c:lineChart>
      <c:catAx>
        <c:axId val="680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19685888"/>
        <c:crosses val="autoZero"/>
        <c:auto val="1"/>
        <c:lblAlgn val="ctr"/>
        <c:lblOffset val="100"/>
        <c:noMultiLvlLbl val="1"/>
      </c:catAx>
      <c:valAx>
        <c:axId val="11968588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68017152"/>
        <c:crosses val="autoZero"/>
        <c:crossBetween val="between"/>
      </c:valAx>
      <c:catAx>
        <c:axId val="11968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19693312"/>
        <c:crosses val="autoZero"/>
        <c:auto val="1"/>
        <c:lblAlgn val="ctr"/>
        <c:lblOffset val="100"/>
        <c:noMultiLvlLbl val="1"/>
      </c:catAx>
      <c:valAx>
        <c:axId val="119693312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196874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Plan4!$I$5:$I$16</c:f>
              <c:numCache>
                <c:formatCode>General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19</c:v>
                </c:pt>
                <c:pt idx="7">
                  <c:v>3</c:v>
                </c:pt>
                <c:pt idx="8">
                  <c:v>9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D8-4F72-B02C-5A66F96F3FCA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Plan4!$H$5:$H$16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D8-4F72-B02C-5A66F96F3FCA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Plan4!$G$5:$G$16</c:f>
              <c:numCache>
                <c:formatCode>General</c:formatCode>
                <c:ptCount val="12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D8-4F72-B02C-5A66F96F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9060864"/>
        <c:axId val="129062400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4'!$C$12:$N$12</c:f>
              <c:numCache>
                <c:formatCode>0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19</c:v>
                </c:pt>
                <c:pt idx="7">
                  <c:v>3</c:v>
                </c:pt>
                <c:pt idx="8">
                  <c:v>9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D8-4F72-B02C-5A66F96F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29063936"/>
        <c:axId val="129078016"/>
      </c:lineChart>
      <c:catAx>
        <c:axId val="1290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29062400"/>
        <c:crosses val="autoZero"/>
        <c:auto val="1"/>
        <c:lblAlgn val="ctr"/>
        <c:lblOffset val="100"/>
        <c:noMultiLvlLbl val="1"/>
      </c:catAx>
      <c:valAx>
        <c:axId val="12906240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29060864"/>
        <c:crosses val="autoZero"/>
        <c:crossBetween val="between"/>
      </c:valAx>
      <c:catAx>
        <c:axId val="12906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29078016"/>
        <c:crosses val="autoZero"/>
        <c:auto val="1"/>
        <c:lblAlgn val="ctr"/>
        <c:lblOffset val="100"/>
        <c:noMultiLvlLbl val="1"/>
      </c:catAx>
      <c:valAx>
        <c:axId val="1290780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290639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Plan5!$I$5:$I$16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68-4ADC-A406-FC39CAE3CDF4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Plan5!$H$5:$H$16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68-4ADC-A406-FC39CAE3CDF4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Plan5!$G$5:$G$16</c:f>
              <c:numCache>
                <c:formatCode>General</c:formatCode>
                <c:ptCount val="12"/>
                <c:pt idx="0">
                  <c:v>13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68-4ADC-A406-FC39CAE3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2672896"/>
        <c:axId val="132686976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5'!$C$12:$N$12</c:f>
              <c:numCache>
                <c:formatCode>#,##0</c:formatCode>
                <c:ptCount val="12"/>
                <c:pt idx="0">
                  <c:v>31</c:v>
                </c:pt>
                <c:pt idx="1">
                  <c:v>17</c:v>
                </c:pt>
                <c:pt idx="2">
                  <c:v>14</c:v>
                </c:pt>
                <c:pt idx="3">
                  <c:v>8</c:v>
                </c:pt>
                <c:pt idx="4">
                  <c:v>18</c:v>
                </c:pt>
                <c:pt idx="5">
                  <c:v>11</c:v>
                </c:pt>
                <c:pt idx="6">
                  <c:v>4</c:v>
                </c:pt>
                <c:pt idx="7">
                  <c:v>11</c:v>
                </c:pt>
                <c:pt idx="8">
                  <c:v>2</c:v>
                </c:pt>
                <c:pt idx="9">
                  <c:v>7</c:v>
                </c:pt>
                <c:pt idx="10">
                  <c:v>22</c:v>
                </c:pt>
                <c:pt idx="11">
                  <c:v>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68-4ADC-A406-FC39CAE3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32688512"/>
        <c:axId val="132698496"/>
      </c:lineChart>
      <c:catAx>
        <c:axId val="1326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2686976"/>
        <c:crosses val="autoZero"/>
        <c:auto val="1"/>
        <c:lblAlgn val="ctr"/>
        <c:lblOffset val="100"/>
        <c:noMultiLvlLbl val="1"/>
      </c:catAx>
      <c:valAx>
        <c:axId val="13268697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2672896"/>
        <c:crosses val="autoZero"/>
        <c:crossBetween val="between"/>
      </c:valAx>
      <c:catAx>
        <c:axId val="13268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2698496"/>
        <c:crosses val="autoZero"/>
        <c:auto val="1"/>
        <c:lblAlgn val="ctr"/>
        <c:lblOffset val="100"/>
        <c:noMultiLvlLbl val="1"/>
      </c:catAx>
      <c:valAx>
        <c:axId val="13269849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326885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Plan6!$I$5:$I$16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4D-4271-858B-AB6AFA5826AF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Plan6!$H$5:$H$16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4D-4271-858B-AB6AFA5826AF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Plan6!$G$5:$G$16</c:f>
              <c:numCache>
                <c:formatCode>General</c:formatCode>
                <c:ptCount val="12"/>
                <c:pt idx="0">
                  <c:v>116795.11</c:v>
                </c:pt>
                <c:pt idx="1">
                  <c:v>158347.06</c:v>
                </c:pt>
                <c:pt idx="2">
                  <c:v>202873.44</c:v>
                </c:pt>
                <c:pt idx="3">
                  <c:v>202873.44</c:v>
                </c:pt>
                <c:pt idx="4">
                  <c:v>144144.56</c:v>
                </c:pt>
                <c:pt idx="5">
                  <c:v>170708.01</c:v>
                </c:pt>
                <c:pt idx="6">
                  <c:v>155258.76</c:v>
                </c:pt>
                <c:pt idx="7">
                  <c:v>0</c:v>
                </c:pt>
                <c:pt idx="8">
                  <c:v>160276.79999999999</c:v>
                </c:pt>
                <c:pt idx="9">
                  <c:v>167651.1</c:v>
                </c:pt>
                <c:pt idx="10">
                  <c:v>160374.48000000001</c:v>
                </c:pt>
                <c:pt idx="11">
                  <c:v>263177.25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4D-4271-858B-AB6AFA58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4697728"/>
        <c:axId val="134699264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6'!$C$11:$N$11</c:f>
              <c:numCache>
                <c:formatCode>#,##0.00</c:formatCode>
                <c:ptCount val="12"/>
                <c:pt idx="0">
                  <c:v>260006.14</c:v>
                </c:pt>
                <c:pt idx="1">
                  <c:v>260006.14</c:v>
                </c:pt>
                <c:pt idx="2">
                  <c:v>260006.14</c:v>
                </c:pt>
                <c:pt idx="3">
                  <c:v>260006.14</c:v>
                </c:pt>
                <c:pt idx="4">
                  <c:v>260006.14</c:v>
                </c:pt>
                <c:pt idx="5">
                  <c:v>260006.14</c:v>
                </c:pt>
                <c:pt idx="6">
                  <c:v>260006.14</c:v>
                </c:pt>
                <c:pt idx="7">
                  <c:v>260006.14</c:v>
                </c:pt>
                <c:pt idx="8">
                  <c:v>319998.43</c:v>
                </c:pt>
                <c:pt idx="9">
                  <c:v>319998.43</c:v>
                </c:pt>
                <c:pt idx="10">
                  <c:v>319998.43</c:v>
                </c:pt>
                <c:pt idx="11">
                  <c:v>319998.43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4D-4271-858B-AB6AFA58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34717440"/>
        <c:axId val="134718976"/>
      </c:lineChart>
      <c:catAx>
        <c:axId val="1346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4699264"/>
        <c:crosses val="autoZero"/>
        <c:auto val="1"/>
        <c:lblAlgn val="ctr"/>
        <c:lblOffset val="100"/>
        <c:noMultiLvlLbl val="1"/>
      </c:catAx>
      <c:valAx>
        <c:axId val="13469926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4697728"/>
        <c:crosses val="autoZero"/>
        <c:crossBetween val="between"/>
      </c:valAx>
      <c:catAx>
        <c:axId val="134717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4718976"/>
        <c:crosses val="autoZero"/>
        <c:auto val="1"/>
        <c:lblAlgn val="ctr"/>
        <c:lblOffset val="100"/>
        <c:noMultiLvlLbl val="1"/>
      </c:catAx>
      <c:valAx>
        <c:axId val="13471897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34717440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Plan1!$I$5:$I$16</c:f>
              <c:numCache>
                <c:formatCode>General</c:formatCode>
                <c:ptCount val="12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03-4073-BFD9-DC0A212A057B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03-4073-BFD9-DC0A212A057B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Plan1!$G$5:$G$16</c:f>
              <c:numCache>
                <c:formatCode>General</c:formatCode>
                <c:ptCount val="12"/>
                <c:pt idx="0">
                  <c:v>0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  <c:pt idx="4">
                  <c:v>44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40</c:v>
                </c:pt>
                <c:pt idx="10">
                  <c:v>10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03-4073-BFD9-DC0A212A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6414336"/>
        <c:axId val="136415872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7'!$C$11:$N$11</c:f>
              <c:numCache>
                <c:formatCode>0</c:formatCode>
                <c:ptCount val="12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03-4073-BFD9-DC0A212A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36421760"/>
        <c:axId val="136423296"/>
      </c:lineChart>
      <c:catAx>
        <c:axId val="13641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6415872"/>
        <c:crosses val="autoZero"/>
        <c:auto val="1"/>
        <c:lblAlgn val="ctr"/>
        <c:lblOffset val="100"/>
        <c:noMultiLvlLbl val="1"/>
      </c:catAx>
      <c:valAx>
        <c:axId val="13641587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6414336"/>
        <c:crosses val="autoZero"/>
        <c:crossBetween val="between"/>
      </c:valAx>
      <c:catAx>
        <c:axId val="136421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6423296"/>
        <c:crosses val="autoZero"/>
        <c:auto val="1"/>
        <c:lblAlgn val="ctr"/>
        <c:lblOffset val="100"/>
        <c:noMultiLvlLbl val="1"/>
      </c:catAx>
      <c:valAx>
        <c:axId val="13642329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3642176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pt-BR" sz="1400" b="0" strike="noStrike" spc="-1">
                <a:solidFill>
                  <a:srgbClr val="595959"/>
                </a:solidFill>
                <a:latin typeface="Calibri"/>
              </a:rPr>
              <a:t>Acompanhamento de indicadores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Na meta</c:v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Plan1!$I$5:$I$16</c:f>
              <c:numCache>
                <c:formatCode>General</c:formatCode>
                <c:ptCount val="12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E9-48ED-9EFC-4BD80033C55E}"/>
            </c:ext>
          </c:extLst>
        </c:ser>
        <c:ser>
          <c:idx val="1"/>
          <c:order val="1"/>
          <c:tx>
            <c:v>Próximo da meta</c:v>
          </c:tx>
          <c:spPr>
            <a:solidFill>
              <a:srgbClr val="FFFF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Plan1!$H$5:$H$16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E9-48ED-9EFC-4BD80033C55E}"/>
            </c:ext>
          </c:extLst>
        </c:ser>
        <c:ser>
          <c:idx val="2"/>
          <c:order val="2"/>
          <c:tx>
            <c:v>Abaixo da meta</c:v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Plan1!$G$5:$G$16</c:f>
              <c:numCache>
                <c:formatCode>General</c:formatCode>
                <c:ptCount val="12"/>
                <c:pt idx="0">
                  <c:v>0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  <c:pt idx="4">
                  <c:v>44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40</c:v>
                </c:pt>
                <c:pt idx="10">
                  <c:v>10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E9-48ED-9EFC-4BD80033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6619136"/>
        <c:axId val="136620672"/>
      </c:barChart>
      <c:lineChart>
        <c:grouping val="stacked"/>
        <c:varyColors val="0"/>
        <c:ser>
          <c:idx val="3"/>
          <c:order val="3"/>
          <c:tx>
            <c:v>Planejado</c:v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'Indicador 8'!$C$11:$N$11</c:f>
              <c:numCache>
                <c:formatCode>0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2E9-48ED-9EFC-4BD80033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36630656"/>
        <c:axId val="136632192"/>
      </c:lineChart>
      <c:catAx>
        <c:axId val="1366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6620672"/>
        <c:crosses val="autoZero"/>
        <c:auto val="1"/>
        <c:lblAlgn val="ctr"/>
        <c:lblOffset val="100"/>
        <c:noMultiLvlLbl val="1"/>
      </c:catAx>
      <c:valAx>
        <c:axId val="13662067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36619136"/>
        <c:crosses val="autoZero"/>
        <c:crossBetween val="between"/>
      </c:valAx>
      <c:catAx>
        <c:axId val="136630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36632192"/>
        <c:crosses val="autoZero"/>
        <c:auto val="1"/>
        <c:lblAlgn val="ctr"/>
        <c:lblOffset val="100"/>
        <c:noMultiLvlLbl val="1"/>
      </c:catAx>
      <c:valAx>
        <c:axId val="136632192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one"/>
        <c:crossAx val="13663065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231840</xdr:colOff>
      <xdr:row>14</xdr:row>
      <xdr:rowOff>1080</xdr:rowOff>
    </xdr:from>
    <xdr:to>
      <xdr:col>14</xdr:col>
      <xdr:colOff>1011420</xdr:colOff>
      <xdr:row>28</xdr:row>
      <xdr:rowOff>164520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0" name="_x0000_t202" hidden="1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8" name="_x0000_t202" hidden="1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6" name="_x0000_t202" hidden="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4" name="_x0000_t202" hidden="1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2" name="_x0000_t202" hidden="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0" name="_x0000_t202" hidden="1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8" name="_x0000_t202" hidden="1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6" name="_x0000_t202" hidden="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4" name="_x0000_t202" hidden="1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2" name="_x0000_t202" hidden="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2" name="_x0000_t202" hidden="1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1" name="_x0000_t202" hidden="1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0" name="_x0000_t202" hidden="1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9" name="_x0000_t202" hidden="1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8" name="_x0000_t202" hidden="1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7" name="_x0000_t202" hidden="1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6" name="_x0000_t202" hidden="1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5" name="_x0000_t202" hidden="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4" name="_x0000_t202" hidden="1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3" name="_x0000_t202" hidden="1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2" name="_x0000_t202" hidden="1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51" name="_x0000_t202" hidden="1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2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3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123825</xdr:colOff>
      <xdr:row>1</xdr:row>
      <xdr:rowOff>95250</xdr:rowOff>
    </xdr:from>
    <xdr:to>
      <xdr:col>14</xdr:col>
      <xdr:colOff>1066800</xdr:colOff>
      <xdr:row>2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857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4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</xdr:row>
          <xdr:rowOff>47625</xdr:rowOff>
        </xdr:from>
        <xdr:to>
          <xdr:col>2</xdr:col>
          <xdr:colOff>476250</xdr:colOff>
          <xdr:row>2</xdr:row>
          <xdr:rowOff>200025</xdr:rowOff>
        </xdr:to>
        <xdr:sp macro="" textlink="">
          <xdr:nvSpPr>
            <xdr:cNvPr id="1121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2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7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8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8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0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2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3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4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7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8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9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0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1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8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2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0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2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3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4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7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8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3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4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6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5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6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5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6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7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8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9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2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0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8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1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0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2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3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4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7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8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2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3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4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5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6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7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8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9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0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1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2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3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4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5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6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7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8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9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9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9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9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9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61200</xdr:rowOff>
    </xdr:from>
    <xdr:to>
      <xdr:col>15</xdr:col>
      <xdr:colOff>10080</xdr:colOff>
      <xdr:row>32</xdr:row>
      <xdr:rowOff>141480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4" name="_x0000_t202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2" name="_x0000_t202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0" name="_x0000_t202" hidden="1">
          <a:extLst>
            <a:ext uri="{FF2B5EF4-FFF2-40B4-BE49-F238E27FC236}">
              <a16:creationId xmlns:a16="http://schemas.microsoft.com/office/drawing/2014/main" xmlns="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8" name="_x0000_t202" hidden="1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6" name="_x0000_t202" hidden="1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4" name="_x0000_t202" hidden="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2" name="_x0000_t202" hidden="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0" name="_x0000_t202" hidden="1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8" name="_x0000_t202" hidden="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6" name="_x0000_t202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4" name="_x0000_t202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2" name="_x0000_t202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6" name="_x0000_t202" hidden="1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5" name="_x0000_t202" hidden="1">
          <a:extLst>
            <a:ext uri="{FF2B5EF4-FFF2-40B4-BE49-F238E27FC236}">
              <a16:creationId xmlns:a16="http://schemas.microsoft.com/office/drawing/2014/main" xmlns="" id="{00000000-0008-0000-0100-000025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4" name="_x0000_t202" hidden="1">
          <a:extLst>
            <a:ext uri="{FF2B5EF4-FFF2-40B4-BE49-F238E27FC236}">
              <a16:creationId xmlns:a16="http://schemas.microsoft.com/office/drawing/2014/main" xmlns="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3" name="_x0000_t202" hidden="1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2" name="_x0000_t202" hidden="1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1" name="_x0000_t202" hidden="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0" name="_x0000_t202" hidden="1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9" name="_x0000_t202" hidden="1">
          <a:extLst>
            <a:ext uri="{FF2B5EF4-FFF2-40B4-BE49-F238E27FC236}">
              <a16:creationId xmlns:a16="http://schemas.microsoft.com/office/drawing/2014/main" xmlns="" id="{00000000-0008-0000-0100-00001F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8" name="_x0000_t202" hidden="1">
          <a:extLst>
            <a:ext uri="{FF2B5EF4-FFF2-40B4-BE49-F238E27FC236}">
              <a16:creationId xmlns:a16="http://schemas.microsoft.com/office/drawing/2014/main" xmlns="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7" name="_x0000_t202" hidden="1">
          <a:extLst>
            <a:ext uri="{FF2B5EF4-FFF2-40B4-BE49-F238E27FC236}">
              <a16:creationId xmlns:a16="http://schemas.microsoft.com/office/drawing/2014/main" xmlns="" id="{00000000-0008-0000-0100-00001D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6" name="_x0000_t202" hidden="1">
          <a:extLst>
            <a:ext uri="{FF2B5EF4-FFF2-40B4-BE49-F238E27FC236}">
              <a16:creationId xmlns:a16="http://schemas.microsoft.com/office/drawing/2014/main" xmlns="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5" name="_x0000_t202" hidden="1">
          <a:extLst>
            <a:ext uri="{FF2B5EF4-FFF2-40B4-BE49-F238E27FC236}">
              <a16:creationId xmlns:a16="http://schemas.microsoft.com/office/drawing/2014/main" xmlns="" id="{00000000-0008-0000-0100-00001B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48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49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3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7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5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1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3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7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114300</xdr:colOff>
      <xdr:row>2</xdr:row>
      <xdr:rowOff>95250</xdr:rowOff>
    </xdr:from>
    <xdr:to>
      <xdr:col>14</xdr:col>
      <xdr:colOff>1057275</xdr:colOff>
      <xdr:row>3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4762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6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7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5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6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7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8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99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0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1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2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3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4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5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6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7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8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0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08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4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5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6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7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68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3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4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5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2</xdr:row>
          <xdr:rowOff>66675</xdr:rowOff>
        </xdr:from>
        <xdr:to>
          <xdr:col>2</xdr:col>
          <xdr:colOff>466725</xdr:colOff>
          <xdr:row>3</xdr:row>
          <xdr:rowOff>219075</xdr:rowOff>
        </xdr:to>
        <xdr:sp macro="" textlink="">
          <xdr:nvSpPr>
            <xdr:cNvPr id="2249" name="Object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7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8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89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0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2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3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4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95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2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3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4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5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6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1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1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2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3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4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6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7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8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29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0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1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2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3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4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5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6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7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8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39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0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1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2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3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4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7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4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5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6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7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8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59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0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1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2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3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4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5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6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7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8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6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4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5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6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7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8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7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0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1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2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3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4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5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6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7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8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89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0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1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2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3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4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6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19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7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8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09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0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2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3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4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5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6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7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8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19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0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1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5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6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7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8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29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3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4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5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6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7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8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39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0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1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2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3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4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5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6" name="AutoShape 2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4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0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1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2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3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4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5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6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7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8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59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0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1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2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3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4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5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6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7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8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69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0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1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76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5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6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7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8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79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3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4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7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8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6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29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0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1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2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3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4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6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7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8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1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4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5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6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7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8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2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0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1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5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6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7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8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39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3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4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7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4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6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5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6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1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2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3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4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6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7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8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7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4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5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6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7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8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8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0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1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5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6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7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8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399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3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4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7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0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6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1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2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1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2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3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4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6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7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8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3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4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5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6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7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8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4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0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1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5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6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7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8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59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0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1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2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3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4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7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8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69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0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1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2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3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4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5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6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79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0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1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2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3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4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5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6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7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8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8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1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2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3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4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5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6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7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8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499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0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3" name="AutoShape 3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4" name="AutoShape 35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5" name="AutoShape 34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6" name="AutoShape 33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7" name="AutoShape 32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8" name="AutoShape 31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09" name="AutoShape 30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0" name="AutoShape 29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1" name="AutoShape 2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2" name="AutoShape 26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3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4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5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6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7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8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19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20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21" name="AutoShape 38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352425</xdr:colOff>
      <xdr:row>48</xdr:row>
      <xdr:rowOff>57150</xdr:rowOff>
    </xdr:to>
    <xdr:sp macro="" textlink="">
      <xdr:nvSpPr>
        <xdr:cNvPr id="2522" name="AutoShape 3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222120</xdr:colOff>
      <xdr:row>14</xdr:row>
      <xdr:rowOff>61920</xdr:rowOff>
    </xdr:from>
    <xdr:to>
      <xdr:col>14</xdr:col>
      <xdr:colOff>1072080</xdr:colOff>
      <xdr:row>29</xdr:row>
      <xdr:rowOff>38160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8" name="_x0000_t202" hidden="1">
          <a:extLst>
            <a:ext uri="{FF2B5EF4-FFF2-40B4-BE49-F238E27FC236}">
              <a16:creationId xmlns:a16="http://schemas.microsoft.com/office/drawing/2014/main" xmlns="" id="{00000000-0008-0000-0200-00001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6" name="_x0000_t202" hidden="1">
          <a:extLst>
            <a:ext uri="{FF2B5EF4-FFF2-40B4-BE49-F238E27FC236}">
              <a16:creationId xmlns:a16="http://schemas.microsoft.com/office/drawing/2014/main" xmlns="" id="{00000000-0008-0000-0200-00001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4" name="_x0000_t202" hidden="1">
          <a:extLst>
            <a:ext uri="{FF2B5EF4-FFF2-40B4-BE49-F238E27FC236}">
              <a16:creationId xmlns:a16="http://schemas.microsoft.com/office/drawing/2014/main" xmlns="" id="{00000000-0008-0000-0200-00001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2" name="_x0000_t202" hidden="1">
          <a:extLst>
            <a:ext uri="{FF2B5EF4-FFF2-40B4-BE49-F238E27FC236}">
              <a16:creationId xmlns:a16="http://schemas.microsoft.com/office/drawing/2014/main" xmlns="" id="{00000000-0008-0000-02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0" name="_x0000_t202" hidden="1">
          <a:extLst>
            <a:ext uri="{FF2B5EF4-FFF2-40B4-BE49-F238E27FC236}">
              <a16:creationId xmlns:a16="http://schemas.microsoft.com/office/drawing/2014/main" xmlns="" id="{00000000-0008-0000-02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8" name="_x0000_t202" hidden="1">
          <a:extLst>
            <a:ext uri="{FF2B5EF4-FFF2-40B4-BE49-F238E27FC236}">
              <a16:creationId xmlns:a16="http://schemas.microsoft.com/office/drawing/2014/main" xmlns="" id="{00000000-0008-0000-02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6" name="_x0000_t202" hidden="1">
          <a:extLst>
            <a:ext uri="{FF2B5EF4-FFF2-40B4-BE49-F238E27FC236}">
              <a16:creationId xmlns:a16="http://schemas.microsoft.com/office/drawing/2014/main" xmlns="" id="{00000000-0008-0000-02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4" name="_x0000_t202" hidden="1">
          <a:extLst>
            <a:ext uri="{FF2B5EF4-FFF2-40B4-BE49-F238E27FC236}">
              <a16:creationId xmlns:a16="http://schemas.microsoft.com/office/drawing/2014/main" xmlns="" id="{00000000-0008-0000-02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2" name="_x0000_t202" hidden="1">
          <a:extLst>
            <a:ext uri="{FF2B5EF4-FFF2-40B4-BE49-F238E27FC236}">
              <a16:creationId xmlns:a16="http://schemas.microsoft.com/office/drawing/2014/main" xmlns="" id="{00000000-0008-0000-02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0" name="_x0000_t202" hidden="1">
          <a:extLst>
            <a:ext uri="{FF2B5EF4-FFF2-40B4-BE49-F238E27FC236}">
              <a16:creationId xmlns:a16="http://schemas.microsoft.com/office/drawing/2014/main" xmlns="" id="{00000000-0008-0000-02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8" name="_x0000_t202" hidden="1">
          <a:extLst>
            <a:ext uri="{FF2B5EF4-FFF2-40B4-BE49-F238E27FC236}">
              <a16:creationId xmlns:a16="http://schemas.microsoft.com/office/drawing/2014/main" xmlns="" id="{00000000-0008-0000-02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6" name="_x0000_t202" hidden="1">
          <a:extLst>
            <a:ext uri="{FF2B5EF4-FFF2-40B4-BE49-F238E27FC236}">
              <a16:creationId xmlns:a16="http://schemas.microsoft.com/office/drawing/2014/main" xmlns="" id="{00000000-0008-0000-02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0" name="_x0000_t202" hidden="1">
          <a:extLst>
            <a:ext uri="{FF2B5EF4-FFF2-40B4-BE49-F238E27FC236}">
              <a16:creationId xmlns:a16="http://schemas.microsoft.com/office/drawing/2014/main" xmlns="" id="{00000000-0008-0000-0200-00002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9" name="_x0000_t202" hidden="1">
          <a:extLst>
            <a:ext uri="{FF2B5EF4-FFF2-40B4-BE49-F238E27FC236}">
              <a16:creationId xmlns:a16="http://schemas.microsoft.com/office/drawing/2014/main" xmlns="" id="{00000000-0008-0000-0200-000025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8" name="_x0000_t202" hidden="1">
          <a:extLst>
            <a:ext uri="{FF2B5EF4-FFF2-40B4-BE49-F238E27FC236}">
              <a16:creationId xmlns:a16="http://schemas.microsoft.com/office/drawing/2014/main" xmlns="" id="{00000000-0008-0000-0200-00002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7" name="_x0000_t202" hidden="1">
          <a:extLst>
            <a:ext uri="{FF2B5EF4-FFF2-40B4-BE49-F238E27FC236}">
              <a16:creationId xmlns:a16="http://schemas.microsoft.com/office/drawing/2014/main" xmlns="" id="{00000000-0008-0000-0200-000023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6" name="_x0000_t202" hidden="1">
          <a:extLst>
            <a:ext uri="{FF2B5EF4-FFF2-40B4-BE49-F238E27FC236}">
              <a16:creationId xmlns:a16="http://schemas.microsoft.com/office/drawing/2014/main" xmlns="" id="{00000000-0008-0000-0200-00002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5" name="_x0000_t202" hidden="1">
          <a:extLst>
            <a:ext uri="{FF2B5EF4-FFF2-40B4-BE49-F238E27FC236}">
              <a16:creationId xmlns:a16="http://schemas.microsoft.com/office/drawing/2014/main" xmlns="" id="{00000000-0008-0000-0200-000021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4" name="_x0000_t202" hidden="1">
          <a:extLst>
            <a:ext uri="{FF2B5EF4-FFF2-40B4-BE49-F238E27FC236}">
              <a16:creationId xmlns:a16="http://schemas.microsoft.com/office/drawing/2014/main" xmlns="" id="{00000000-0008-0000-0200-00002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3" name="_x0000_t202" hidden="1">
          <a:extLst>
            <a:ext uri="{FF2B5EF4-FFF2-40B4-BE49-F238E27FC236}">
              <a16:creationId xmlns:a16="http://schemas.microsoft.com/office/drawing/2014/main" xmlns="" id="{00000000-0008-0000-0200-00001F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2" name="_x0000_t202" hidden="1">
          <a:extLst>
            <a:ext uri="{FF2B5EF4-FFF2-40B4-BE49-F238E27FC236}">
              <a16:creationId xmlns:a16="http://schemas.microsoft.com/office/drawing/2014/main" xmlns="" id="{00000000-0008-0000-0200-00001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1" name="_x0000_t202" hidden="1">
          <a:extLst>
            <a:ext uri="{FF2B5EF4-FFF2-40B4-BE49-F238E27FC236}">
              <a16:creationId xmlns:a16="http://schemas.microsoft.com/office/drawing/2014/main" xmlns="" id="{00000000-0008-0000-0200-00001D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00" name="_x0000_t202" hidden="1">
          <a:extLst>
            <a:ext uri="{FF2B5EF4-FFF2-40B4-BE49-F238E27FC236}">
              <a16:creationId xmlns:a16="http://schemas.microsoft.com/office/drawing/2014/main" xmlns="" id="{00000000-0008-0000-0200-00001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9" name="_x0000_t202" hidden="1">
          <a:extLst>
            <a:ext uri="{FF2B5EF4-FFF2-40B4-BE49-F238E27FC236}">
              <a16:creationId xmlns:a16="http://schemas.microsoft.com/office/drawing/2014/main" xmlns="" id="{00000000-0008-0000-0200-00001B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7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8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200025</xdr:colOff>
      <xdr:row>2</xdr:row>
      <xdr:rowOff>95250</xdr:rowOff>
    </xdr:from>
    <xdr:to>
      <xdr:col>14</xdr:col>
      <xdr:colOff>1143000</xdr:colOff>
      <xdr:row>3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4762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6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6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6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6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6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7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8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9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09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2</xdr:row>
          <xdr:rowOff>66675</xdr:rowOff>
        </xdr:from>
        <xdr:to>
          <xdr:col>2</xdr:col>
          <xdr:colOff>438150</xdr:colOff>
          <xdr:row>3</xdr:row>
          <xdr:rowOff>219075</xdr:rowOff>
        </xdr:to>
        <xdr:sp macro="" textlink="">
          <xdr:nvSpPr>
            <xdr:cNvPr id="3390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2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3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5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1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6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7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8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9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0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1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2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3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4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5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6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7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8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29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0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1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2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3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4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5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6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7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8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14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39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0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1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2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3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4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5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6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7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8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49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0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1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2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3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4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5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44</xdr:row>
      <xdr:rowOff>85725</xdr:rowOff>
    </xdr:to>
    <xdr:sp macro="" textlink="">
      <xdr:nvSpPr>
        <xdr:cNvPr id="356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222120</xdr:colOff>
      <xdr:row>14</xdr:row>
      <xdr:rowOff>61200</xdr:rowOff>
    </xdr:from>
    <xdr:to>
      <xdr:col>14</xdr:col>
      <xdr:colOff>1077840</xdr:colOff>
      <xdr:row>29</xdr:row>
      <xdr:rowOff>39600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2" name="_x0000_t202" hidden="1">
          <a:extLst>
            <a:ext uri="{FF2B5EF4-FFF2-40B4-BE49-F238E27FC236}">
              <a16:creationId xmlns:a16="http://schemas.microsoft.com/office/drawing/2014/main" xmlns="" id="{00000000-0008-0000-0300-00001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0" name="_x0000_t202" hidden="1">
          <a:extLst>
            <a:ext uri="{FF2B5EF4-FFF2-40B4-BE49-F238E27FC236}">
              <a16:creationId xmlns:a16="http://schemas.microsoft.com/office/drawing/2014/main" xmlns="" id="{00000000-0008-0000-0300-00001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8" name="_x0000_t202" hidden="1">
          <a:extLst>
            <a:ext uri="{FF2B5EF4-FFF2-40B4-BE49-F238E27FC236}">
              <a16:creationId xmlns:a16="http://schemas.microsoft.com/office/drawing/2014/main" xmlns="" id="{00000000-0008-0000-0300-00001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6" name="_x0000_t202" hidden="1">
          <a:extLst>
            <a:ext uri="{FF2B5EF4-FFF2-40B4-BE49-F238E27FC236}">
              <a16:creationId xmlns:a16="http://schemas.microsoft.com/office/drawing/2014/main" xmlns="" id="{00000000-0008-0000-0300-00001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4" name="_x0000_t202" hidden="1">
          <a:extLst>
            <a:ext uri="{FF2B5EF4-FFF2-40B4-BE49-F238E27FC236}">
              <a16:creationId xmlns:a16="http://schemas.microsoft.com/office/drawing/2014/main" xmlns="" id="{00000000-0008-0000-0300-00001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2" name="_x0000_t202" hidden="1">
          <a:extLst>
            <a:ext uri="{FF2B5EF4-FFF2-40B4-BE49-F238E27FC236}">
              <a16:creationId xmlns:a16="http://schemas.microsoft.com/office/drawing/2014/main" xmlns="" id="{00000000-0008-0000-03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0" name="_x0000_t202" hidden="1">
          <a:extLst>
            <a:ext uri="{FF2B5EF4-FFF2-40B4-BE49-F238E27FC236}">
              <a16:creationId xmlns:a16="http://schemas.microsoft.com/office/drawing/2014/main" xmlns="" id="{00000000-0008-0000-03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8" name="_x0000_t202" hidden="1">
          <a:extLst>
            <a:ext uri="{FF2B5EF4-FFF2-40B4-BE49-F238E27FC236}">
              <a16:creationId xmlns:a16="http://schemas.microsoft.com/office/drawing/2014/main" xmlns="" id="{00000000-0008-0000-03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6" name="_x0000_t202" hidden="1">
          <a:extLst>
            <a:ext uri="{FF2B5EF4-FFF2-40B4-BE49-F238E27FC236}">
              <a16:creationId xmlns:a16="http://schemas.microsoft.com/office/drawing/2014/main" xmlns="" id="{00000000-0008-0000-03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4" name="_x0000_t202" hidden="1">
          <a:extLst>
            <a:ext uri="{FF2B5EF4-FFF2-40B4-BE49-F238E27FC236}">
              <a16:creationId xmlns:a16="http://schemas.microsoft.com/office/drawing/2014/main" xmlns="" id="{00000000-0008-0000-03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2" name="_x0000_t202" hidden="1">
          <a:extLst>
            <a:ext uri="{FF2B5EF4-FFF2-40B4-BE49-F238E27FC236}">
              <a16:creationId xmlns:a16="http://schemas.microsoft.com/office/drawing/2014/main" xmlns="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0" name="_x0000_t202" hidden="1">
          <a:extLst>
            <a:ext uri="{FF2B5EF4-FFF2-40B4-BE49-F238E27FC236}">
              <a16:creationId xmlns:a16="http://schemas.microsoft.com/office/drawing/2014/main" xmlns="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098" name="_x0000_t202" hidden="1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4" name="_x0000_t202" hidden="1">
          <a:extLst>
            <a:ext uri="{FF2B5EF4-FFF2-40B4-BE49-F238E27FC236}">
              <a16:creationId xmlns:a16="http://schemas.microsoft.com/office/drawing/2014/main" xmlns="" id="{00000000-0008-0000-0300-00002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3" name="_x0000_t202" hidden="1">
          <a:extLst>
            <a:ext uri="{FF2B5EF4-FFF2-40B4-BE49-F238E27FC236}">
              <a16:creationId xmlns:a16="http://schemas.microsoft.com/office/drawing/2014/main" xmlns="" id="{00000000-0008-0000-0300-000025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2" name="_x0000_t202" hidden="1">
          <a:extLst>
            <a:ext uri="{FF2B5EF4-FFF2-40B4-BE49-F238E27FC236}">
              <a16:creationId xmlns:a16="http://schemas.microsoft.com/office/drawing/2014/main" xmlns="" id="{00000000-0008-0000-0300-00002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1" name="_x0000_t202" hidden="1">
          <a:extLst>
            <a:ext uri="{FF2B5EF4-FFF2-40B4-BE49-F238E27FC236}">
              <a16:creationId xmlns:a16="http://schemas.microsoft.com/office/drawing/2014/main" xmlns="" id="{00000000-0008-0000-0300-000023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0" name="_x0000_t202" hidden="1">
          <a:extLst>
            <a:ext uri="{FF2B5EF4-FFF2-40B4-BE49-F238E27FC236}">
              <a16:creationId xmlns:a16="http://schemas.microsoft.com/office/drawing/2014/main" xmlns="" id="{00000000-0008-0000-0300-00002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9" name="_x0000_t202" hidden="1">
          <a:extLst>
            <a:ext uri="{FF2B5EF4-FFF2-40B4-BE49-F238E27FC236}">
              <a16:creationId xmlns:a16="http://schemas.microsoft.com/office/drawing/2014/main" xmlns="" id="{00000000-0008-0000-0300-000021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8" name="_x0000_t202" hidden="1">
          <a:extLst>
            <a:ext uri="{FF2B5EF4-FFF2-40B4-BE49-F238E27FC236}">
              <a16:creationId xmlns:a16="http://schemas.microsoft.com/office/drawing/2014/main" xmlns="" id="{00000000-0008-0000-0300-00002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7" name="_x0000_t202" hidden="1">
          <a:extLst>
            <a:ext uri="{FF2B5EF4-FFF2-40B4-BE49-F238E27FC236}">
              <a16:creationId xmlns:a16="http://schemas.microsoft.com/office/drawing/2014/main" xmlns="" id="{00000000-0008-0000-0300-00001F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6" name="_x0000_t202" hidden="1">
          <a:extLst>
            <a:ext uri="{FF2B5EF4-FFF2-40B4-BE49-F238E27FC236}">
              <a16:creationId xmlns:a16="http://schemas.microsoft.com/office/drawing/2014/main" xmlns="" id="{00000000-0008-0000-0300-00001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5" name="_x0000_t202" hidden="1">
          <a:extLst>
            <a:ext uri="{FF2B5EF4-FFF2-40B4-BE49-F238E27FC236}">
              <a16:creationId xmlns:a16="http://schemas.microsoft.com/office/drawing/2014/main" xmlns="" id="{00000000-0008-0000-0300-00001D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4" name="_x0000_t202" hidden="1">
          <a:extLst>
            <a:ext uri="{FF2B5EF4-FFF2-40B4-BE49-F238E27FC236}">
              <a16:creationId xmlns:a16="http://schemas.microsoft.com/office/drawing/2014/main" xmlns="" id="{00000000-0008-0000-0300-00001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3" name="_x0000_t202" hidden="1">
          <a:extLst>
            <a:ext uri="{FF2B5EF4-FFF2-40B4-BE49-F238E27FC236}">
              <a16:creationId xmlns:a16="http://schemas.microsoft.com/office/drawing/2014/main" xmlns="" id="{00000000-0008-0000-0300-00001B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096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097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099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1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5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7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09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1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5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161925</xdr:colOff>
      <xdr:row>2</xdr:row>
      <xdr:rowOff>95250</xdr:rowOff>
    </xdr:from>
    <xdr:to>
      <xdr:col>14</xdr:col>
      <xdr:colOff>1104900</xdr:colOff>
      <xdr:row>3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762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19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21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4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5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6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7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68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0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1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2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4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7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8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79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0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1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2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3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4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5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6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7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8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89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0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1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2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3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4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95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3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2</xdr:row>
          <xdr:rowOff>57150</xdr:rowOff>
        </xdr:from>
        <xdr:to>
          <xdr:col>2</xdr:col>
          <xdr:colOff>438150</xdr:colOff>
          <xdr:row>3</xdr:row>
          <xdr:rowOff>209550</xdr:rowOff>
        </xdr:to>
        <xdr:sp macro="" textlink="">
          <xdr:nvSpPr>
            <xdr:cNvPr id="4258" name="Object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1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2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3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4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5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6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7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8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9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0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1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2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3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4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5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6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7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8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59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0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1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2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3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4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5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6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69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1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2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4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7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0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1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2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3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4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5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6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7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8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89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0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1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2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3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4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5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6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7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8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99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0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1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2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3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4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5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6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7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8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09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0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1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2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3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4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5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6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7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8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19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0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1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2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3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4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5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6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7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8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29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0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1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2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3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4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5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6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7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8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39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0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1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2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4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7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8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49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0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1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2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3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4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5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6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7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59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0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1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2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3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4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5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6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7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8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69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0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1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2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3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4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5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6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7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8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79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0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1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2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4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7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14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8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89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0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1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2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3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4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5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6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299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1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2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4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0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0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1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2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3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4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5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6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7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8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19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0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1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2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3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4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5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6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7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8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29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0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1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2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3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4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5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6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7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8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39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0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1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2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3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4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5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6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7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8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49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0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1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2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3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4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5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6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7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8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59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0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1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2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3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4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5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6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7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8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69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0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1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2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4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7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8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79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0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1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2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3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4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5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6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7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8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89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0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1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2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3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4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5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6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7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8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399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0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1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2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3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4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5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6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7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8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09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0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1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2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3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4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5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6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7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8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19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0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1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2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3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4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5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6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29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1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2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4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3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0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1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2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3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4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5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6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7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8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49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0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1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2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3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4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5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6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7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8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59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0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1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2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3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4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5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6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7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8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69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0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1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2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3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4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5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6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7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8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79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0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1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2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3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4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5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6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7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8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89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0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1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2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3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4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5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6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7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8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499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0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1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2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3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4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7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8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09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0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1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2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3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4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5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6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7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8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19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0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1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2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3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4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5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6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7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8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29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0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1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2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3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4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5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6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7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8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39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0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1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2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3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4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5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6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7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8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49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0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1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2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3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4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5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6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59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0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1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2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3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4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5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6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7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8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69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0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1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2" name="AutoShape 3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3" name="AutoShape 35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4" name="AutoShape 34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5" name="AutoShape 33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6" name="AutoShape 32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7" name="AutoShape 31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8" name="AutoShape 30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79" name="AutoShape 29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0" name="AutoShape 2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1" name="AutoShape 2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2" name="AutoShape 26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3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4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5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6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7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8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89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90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91" name="AutoShape 38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409575</xdr:colOff>
      <xdr:row>43</xdr:row>
      <xdr:rowOff>133350</xdr:rowOff>
    </xdr:to>
    <xdr:sp macro="" textlink="">
      <xdr:nvSpPr>
        <xdr:cNvPr id="4592" name="AutoShape 37"/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222120</xdr:colOff>
      <xdr:row>14</xdr:row>
      <xdr:rowOff>62280</xdr:rowOff>
    </xdr:from>
    <xdr:to>
      <xdr:col>14</xdr:col>
      <xdr:colOff>1067400</xdr:colOff>
      <xdr:row>32</xdr:row>
      <xdr:rowOff>45000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6" name="_x0000_t202" hidden="1">
          <a:extLst>
            <a:ext uri="{FF2B5EF4-FFF2-40B4-BE49-F238E27FC236}">
              <a16:creationId xmlns:a16="http://schemas.microsoft.com/office/drawing/2014/main" xmlns="" id="{00000000-0008-0000-0400-00001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4" name="_x0000_t202" hidden="1">
          <a:extLst>
            <a:ext uri="{FF2B5EF4-FFF2-40B4-BE49-F238E27FC236}">
              <a16:creationId xmlns:a16="http://schemas.microsoft.com/office/drawing/2014/main" xmlns="" id="{00000000-0008-0000-0400-00001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2" name="_x0000_t202" hidden="1">
          <a:extLst>
            <a:ext uri="{FF2B5EF4-FFF2-40B4-BE49-F238E27FC236}">
              <a16:creationId xmlns:a16="http://schemas.microsoft.com/office/drawing/2014/main" xmlns="" id="{00000000-0008-0000-0400-00001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0" name="_x0000_t202" hidden="1">
          <a:extLst>
            <a:ext uri="{FF2B5EF4-FFF2-40B4-BE49-F238E27FC236}">
              <a16:creationId xmlns:a16="http://schemas.microsoft.com/office/drawing/2014/main" xmlns="" id="{00000000-0008-0000-0400-00001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8" name="_x0000_t202" hidden="1">
          <a:extLst>
            <a:ext uri="{FF2B5EF4-FFF2-40B4-BE49-F238E27FC236}">
              <a16:creationId xmlns:a16="http://schemas.microsoft.com/office/drawing/2014/main" xmlns="" id="{00000000-0008-0000-0400-00001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6" name="_x0000_t202" hidden="1">
          <a:extLst>
            <a:ext uri="{FF2B5EF4-FFF2-40B4-BE49-F238E27FC236}">
              <a16:creationId xmlns:a16="http://schemas.microsoft.com/office/drawing/2014/main" xmlns="" id="{00000000-0008-0000-0400-000010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4" name="_x0000_t202" hidden="1">
          <a:extLst>
            <a:ext uri="{FF2B5EF4-FFF2-40B4-BE49-F238E27FC236}">
              <a16:creationId xmlns:a16="http://schemas.microsoft.com/office/drawing/2014/main" xmlns="" id="{00000000-0008-0000-04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2" name="_x0000_t202" hidden="1">
          <a:extLst>
            <a:ext uri="{FF2B5EF4-FFF2-40B4-BE49-F238E27FC236}">
              <a16:creationId xmlns:a16="http://schemas.microsoft.com/office/drawing/2014/main" xmlns="" id="{00000000-0008-0000-04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0" name="_x0000_t202" hidden="1">
          <a:extLst>
            <a:ext uri="{FF2B5EF4-FFF2-40B4-BE49-F238E27FC236}">
              <a16:creationId xmlns:a16="http://schemas.microsoft.com/office/drawing/2014/main" xmlns="" id="{00000000-0008-0000-04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8" name="_x0000_t202" hidden="1">
          <a:extLst>
            <a:ext uri="{FF2B5EF4-FFF2-40B4-BE49-F238E27FC236}">
              <a16:creationId xmlns:a16="http://schemas.microsoft.com/office/drawing/2014/main" xmlns="" id="{00000000-0008-0000-04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6" name="_x0000_t202" hidden="1">
          <a:extLst>
            <a:ext uri="{FF2B5EF4-FFF2-40B4-BE49-F238E27FC236}">
              <a16:creationId xmlns:a16="http://schemas.microsoft.com/office/drawing/2014/main" xmlns="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4" name="_x0000_t202" hidden="1">
          <a:extLst>
            <a:ext uri="{FF2B5EF4-FFF2-40B4-BE49-F238E27FC236}">
              <a16:creationId xmlns:a16="http://schemas.microsoft.com/office/drawing/2014/main" xmlns="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2" name="_x0000_t202" hidden="1">
          <a:extLst>
            <a:ext uri="{FF2B5EF4-FFF2-40B4-BE49-F238E27FC236}">
              <a16:creationId xmlns:a16="http://schemas.microsoft.com/office/drawing/2014/main" xmlns="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8" name="_x0000_t202" hidden="1">
          <a:extLst>
            <a:ext uri="{FF2B5EF4-FFF2-40B4-BE49-F238E27FC236}">
              <a16:creationId xmlns:a16="http://schemas.microsoft.com/office/drawing/2014/main" xmlns="" id="{00000000-0008-0000-0400-00002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7" name="_x0000_t202" hidden="1">
          <a:extLst>
            <a:ext uri="{FF2B5EF4-FFF2-40B4-BE49-F238E27FC236}">
              <a16:creationId xmlns:a16="http://schemas.microsoft.com/office/drawing/2014/main" xmlns="" id="{00000000-0008-0000-0400-000025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6" name="_x0000_t202" hidden="1">
          <a:extLst>
            <a:ext uri="{FF2B5EF4-FFF2-40B4-BE49-F238E27FC236}">
              <a16:creationId xmlns:a16="http://schemas.microsoft.com/office/drawing/2014/main" xmlns="" id="{00000000-0008-0000-0400-00002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5" name="_x0000_t202" hidden="1">
          <a:extLst>
            <a:ext uri="{FF2B5EF4-FFF2-40B4-BE49-F238E27FC236}">
              <a16:creationId xmlns:a16="http://schemas.microsoft.com/office/drawing/2014/main" xmlns="" id="{00000000-0008-0000-0400-000023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4" name="_x0000_t202" hidden="1">
          <a:extLst>
            <a:ext uri="{FF2B5EF4-FFF2-40B4-BE49-F238E27FC236}">
              <a16:creationId xmlns:a16="http://schemas.microsoft.com/office/drawing/2014/main" xmlns="" id="{00000000-0008-0000-0400-00002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3" name="_x0000_t202" hidden="1">
          <a:extLst>
            <a:ext uri="{FF2B5EF4-FFF2-40B4-BE49-F238E27FC236}">
              <a16:creationId xmlns:a16="http://schemas.microsoft.com/office/drawing/2014/main" xmlns="" id="{00000000-0008-0000-0400-000021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2" name="_x0000_t202" hidden="1">
          <a:extLst>
            <a:ext uri="{FF2B5EF4-FFF2-40B4-BE49-F238E27FC236}">
              <a16:creationId xmlns:a16="http://schemas.microsoft.com/office/drawing/2014/main" xmlns="" id="{00000000-0008-0000-0400-000020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1" name="_x0000_t202" hidden="1">
          <a:extLst>
            <a:ext uri="{FF2B5EF4-FFF2-40B4-BE49-F238E27FC236}">
              <a16:creationId xmlns:a16="http://schemas.microsoft.com/office/drawing/2014/main" xmlns="" id="{00000000-0008-0000-0400-00001F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0" name="_x0000_t202" hidden="1">
          <a:extLst>
            <a:ext uri="{FF2B5EF4-FFF2-40B4-BE49-F238E27FC236}">
              <a16:creationId xmlns:a16="http://schemas.microsoft.com/office/drawing/2014/main" xmlns="" id="{00000000-0008-0000-0400-00001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9" name="_x0000_t202" hidden="1">
          <a:extLst>
            <a:ext uri="{FF2B5EF4-FFF2-40B4-BE49-F238E27FC236}">
              <a16:creationId xmlns:a16="http://schemas.microsoft.com/office/drawing/2014/main" xmlns="" id="{00000000-0008-0000-0400-00001D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8" name="_x0000_t202" hidden="1">
          <a:extLst>
            <a:ext uri="{FF2B5EF4-FFF2-40B4-BE49-F238E27FC236}">
              <a16:creationId xmlns:a16="http://schemas.microsoft.com/office/drawing/2014/main" xmlns="" id="{00000000-0008-0000-0400-00001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7" name="_x0000_t202" hidden="1">
          <a:extLst>
            <a:ext uri="{FF2B5EF4-FFF2-40B4-BE49-F238E27FC236}">
              <a16:creationId xmlns:a16="http://schemas.microsoft.com/office/drawing/2014/main" xmlns="" id="{00000000-0008-0000-0400-00001B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5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6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161925</xdr:colOff>
      <xdr:row>2</xdr:row>
      <xdr:rowOff>95250</xdr:rowOff>
    </xdr:from>
    <xdr:to>
      <xdr:col>14</xdr:col>
      <xdr:colOff>1104900</xdr:colOff>
      <xdr:row>3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4762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6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7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7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8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2</xdr:row>
          <xdr:rowOff>57150</xdr:rowOff>
        </xdr:from>
        <xdr:to>
          <xdr:col>2</xdr:col>
          <xdr:colOff>390525</xdr:colOff>
          <xdr:row>3</xdr:row>
          <xdr:rowOff>209550</xdr:rowOff>
        </xdr:to>
        <xdr:sp macro="" textlink="">
          <xdr:nvSpPr>
            <xdr:cNvPr id="5581" name="Object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2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3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4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8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0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9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1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2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3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4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5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6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7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8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29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0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1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2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3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4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5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6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7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9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19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0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1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2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3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4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5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6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7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8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49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0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1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2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3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4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5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6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7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8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59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38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0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47</xdr:row>
      <xdr:rowOff>180975</xdr:rowOff>
    </xdr:to>
    <xdr:sp macro="" textlink="">
      <xdr:nvSpPr>
        <xdr:cNvPr id="561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161925</xdr:colOff>
      <xdr:row>2</xdr:row>
      <xdr:rowOff>95250</xdr:rowOff>
    </xdr:from>
    <xdr:to>
      <xdr:col>14</xdr:col>
      <xdr:colOff>1104900</xdr:colOff>
      <xdr:row>3</xdr:row>
      <xdr:rowOff>161925</xdr:rowOff>
    </xdr:to>
    <xdr:pic>
      <xdr:nvPicPr>
        <xdr:cNvPr id="29" name="Imagem 2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4762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6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2</xdr:row>
          <xdr:rowOff>57150</xdr:rowOff>
        </xdr:from>
        <xdr:to>
          <xdr:col>2</xdr:col>
          <xdr:colOff>390525</xdr:colOff>
          <xdr:row>3</xdr:row>
          <xdr:rowOff>209550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7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8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9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0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1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2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3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4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5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6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7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8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19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0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1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2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3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4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5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6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7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8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29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0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1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2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3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4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5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6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7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4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5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6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7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8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89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0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1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2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3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4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5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6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7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8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399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0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1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2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3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4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5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6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7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0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0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1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2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3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4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5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6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7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8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19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0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1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2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3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4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5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6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7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8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29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0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1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2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3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6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7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8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39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0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1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2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3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4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5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6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7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8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49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0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1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2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3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4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5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6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7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8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59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2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3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4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5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6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7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8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69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0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1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2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3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4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5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6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7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8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79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0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1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2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3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4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5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8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89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0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1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2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3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4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5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6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7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8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499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0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1" name="AutoShape 3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2" name="AutoShape 35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3" name="AutoShape 34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4" name="AutoShape 33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5" name="AutoShape 32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6" name="AutoShape 31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7" name="AutoShape 30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8" name="AutoShape 29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09" name="AutoShape 2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0" name="AutoShape 2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1" name="AutoShape 26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2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3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4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5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6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7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8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19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20" name="AutoShape 38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476250</xdr:colOff>
      <xdr:row>54</xdr:row>
      <xdr:rowOff>180975</xdr:rowOff>
    </xdr:to>
    <xdr:sp macro="" textlink="">
      <xdr:nvSpPr>
        <xdr:cNvPr id="521" name="AutoShape 37"/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222120</xdr:colOff>
      <xdr:row>13</xdr:row>
      <xdr:rowOff>62640</xdr:rowOff>
    </xdr:from>
    <xdr:to>
      <xdr:col>10</xdr:col>
      <xdr:colOff>638280</xdr:colOff>
      <xdr:row>28</xdr:row>
      <xdr:rowOff>39240</xdr:rowOff>
    </xdr:to>
    <xdr:graphicFrame macro="">
      <xdr:nvGraphicFramePr>
        <xdr:cNvPr id="15" name="Gráfico 1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133350</xdr:colOff>
      <xdr:row>2</xdr:row>
      <xdr:rowOff>104775</xdr:rowOff>
    </xdr:from>
    <xdr:to>
      <xdr:col>14</xdr:col>
      <xdr:colOff>1076325</xdr:colOff>
      <xdr:row>3</xdr:row>
      <xdr:rowOff>171450</xdr:rowOff>
    </xdr:to>
    <xdr:pic>
      <xdr:nvPicPr>
        <xdr:cNvPr id="5" name="Imagem 4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485775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2</xdr:row>
          <xdr:rowOff>57150</xdr:rowOff>
        </xdr:from>
        <xdr:to>
          <xdr:col>2</xdr:col>
          <xdr:colOff>485775</xdr:colOff>
          <xdr:row>3</xdr:row>
          <xdr:rowOff>209550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231840</xdr:colOff>
      <xdr:row>14</xdr:row>
      <xdr:rowOff>1440</xdr:rowOff>
    </xdr:from>
    <xdr:to>
      <xdr:col>14</xdr:col>
      <xdr:colOff>1125720</xdr:colOff>
      <xdr:row>28</xdr:row>
      <xdr:rowOff>164880</xdr:rowOff>
    </xdr:to>
    <xdr:graphicFrame macro="">
      <xdr:nvGraphicFramePr>
        <xdr:cNvPr id="18" name="Gráfico 4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4" name="_x0000_t202" hidden="1">
          <a:extLst>
            <a:ext uri="{FF2B5EF4-FFF2-40B4-BE49-F238E27FC236}">
              <a16:creationId xmlns:a16="http://schemas.microsoft.com/office/drawing/2014/main" xmlns="" id="{00000000-0008-0000-0600-00001A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2" name="_x0000_t202" hidden="1">
          <a:extLst>
            <a:ext uri="{FF2B5EF4-FFF2-40B4-BE49-F238E27FC236}">
              <a16:creationId xmlns:a16="http://schemas.microsoft.com/office/drawing/2014/main" xmlns="" id="{00000000-0008-0000-0600-000018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0" name="_x0000_t202" hidden="1">
          <a:extLst>
            <a:ext uri="{FF2B5EF4-FFF2-40B4-BE49-F238E27FC236}">
              <a16:creationId xmlns:a16="http://schemas.microsoft.com/office/drawing/2014/main" xmlns="" id="{00000000-0008-0000-0600-000016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8" name="_x0000_t202" hidden="1">
          <a:extLst>
            <a:ext uri="{FF2B5EF4-FFF2-40B4-BE49-F238E27FC236}">
              <a16:creationId xmlns:a16="http://schemas.microsoft.com/office/drawing/2014/main" xmlns="" id="{00000000-0008-0000-0600-000014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6" name="_x0000_t202" hidden="1">
          <a:extLst>
            <a:ext uri="{FF2B5EF4-FFF2-40B4-BE49-F238E27FC236}">
              <a16:creationId xmlns:a16="http://schemas.microsoft.com/office/drawing/2014/main" xmlns="" id="{00000000-0008-0000-0600-00001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4" name="_x0000_t202" hidden="1">
          <a:extLst>
            <a:ext uri="{FF2B5EF4-FFF2-40B4-BE49-F238E27FC236}">
              <a16:creationId xmlns:a16="http://schemas.microsoft.com/office/drawing/2014/main" xmlns="" id="{00000000-0008-0000-0600-000010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2" name="_x0000_t202" hidden="1">
          <a:extLst>
            <a:ext uri="{FF2B5EF4-FFF2-40B4-BE49-F238E27FC236}">
              <a16:creationId xmlns:a16="http://schemas.microsoft.com/office/drawing/2014/main" xmlns="" id="{00000000-0008-0000-0600-00000E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0" name="_x0000_t202" hidden="1">
          <a:extLst>
            <a:ext uri="{FF2B5EF4-FFF2-40B4-BE49-F238E27FC236}">
              <a16:creationId xmlns:a16="http://schemas.microsoft.com/office/drawing/2014/main" xmlns="" id="{00000000-0008-0000-0600-00000C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8" name="_x0000_t202" hidden="1">
          <a:extLst>
            <a:ext uri="{FF2B5EF4-FFF2-40B4-BE49-F238E27FC236}">
              <a16:creationId xmlns:a16="http://schemas.microsoft.com/office/drawing/2014/main" xmlns="" id="{00000000-0008-0000-0600-00000A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6" name="_x0000_t202" hidden="1">
          <a:extLst>
            <a:ext uri="{FF2B5EF4-FFF2-40B4-BE49-F238E27FC236}">
              <a16:creationId xmlns:a16="http://schemas.microsoft.com/office/drawing/2014/main" xmlns="" id="{00000000-0008-0000-0600-000008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4" name="_x0000_t202" hidden="1">
          <a:extLst>
            <a:ext uri="{FF2B5EF4-FFF2-40B4-BE49-F238E27FC236}">
              <a16:creationId xmlns:a16="http://schemas.microsoft.com/office/drawing/2014/main" xmlns="" id="{00000000-0008-0000-0600-000006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2" name="_x0000_t202" hidden="1">
          <a:extLst>
            <a:ext uri="{FF2B5EF4-FFF2-40B4-BE49-F238E27FC236}">
              <a16:creationId xmlns:a16="http://schemas.microsoft.com/office/drawing/2014/main" xmlns="" id="{00000000-0008-0000-0600-000004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0" name="_x0000_t202" hidden="1">
          <a:extLst>
            <a:ext uri="{FF2B5EF4-FFF2-40B4-BE49-F238E27FC236}">
              <a16:creationId xmlns:a16="http://schemas.microsoft.com/office/drawing/2014/main" xmlns="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6" name="_x0000_t202" hidden="1">
          <a:extLst>
            <a:ext uri="{FF2B5EF4-FFF2-40B4-BE49-F238E27FC236}">
              <a16:creationId xmlns:a16="http://schemas.microsoft.com/office/drawing/2014/main" xmlns="" id="{00000000-0008-0000-0600-000026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5" name="_x0000_t202" hidden="1">
          <a:extLst>
            <a:ext uri="{FF2B5EF4-FFF2-40B4-BE49-F238E27FC236}">
              <a16:creationId xmlns:a16="http://schemas.microsoft.com/office/drawing/2014/main" xmlns="" id="{00000000-0008-0000-0600-000025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4" name="_x0000_t202" hidden="1">
          <a:extLst>
            <a:ext uri="{FF2B5EF4-FFF2-40B4-BE49-F238E27FC236}">
              <a16:creationId xmlns:a16="http://schemas.microsoft.com/office/drawing/2014/main" xmlns="" id="{00000000-0008-0000-0600-000024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3" name="_x0000_t202" hidden="1">
          <a:extLst>
            <a:ext uri="{FF2B5EF4-FFF2-40B4-BE49-F238E27FC236}">
              <a16:creationId xmlns:a16="http://schemas.microsoft.com/office/drawing/2014/main" xmlns="" id="{00000000-0008-0000-0600-000023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2" name="_x0000_t202" hidden="1">
          <a:extLst>
            <a:ext uri="{FF2B5EF4-FFF2-40B4-BE49-F238E27FC236}">
              <a16:creationId xmlns:a16="http://schemas.microsoft.com/office/drawing/2014/main" xmlns="" id="{00000000-0008-0000-0600-00002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1" name="_x0000_t202" hidden="1">
          <a:extLst>
            <a:ext uri="{FF2B5EF4-FFF2-40B4-BE49-F238E27FC236}">
              <a16:creationId xmlns:a16="http://schemas.microsoft.com/office/drawing/2014/main" xmlns="" id="{00000000-0008-0000-0600-000021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0" name="_x0000_t202" hidden="1">
          <a:extLst>
            <a:ext uri="{FF2B5EF4-FFF2-40B4-BE49-F238E27FC236}">
              <a16:creationId xmlns:a16="http://schemas.microsoft.com/office/drawing/2014/main" xmlns="" id="{00000000-0008-0000-0600-000020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9" name="_x0000_t202" hidden="1">
          <a:extLst>
            <a:ext uri="{FF2B5EF4-FFF2-40B4-BE49-F238E27FC236}">
              <a16:creationId xmlns:a16="http://schemas.microsoft.com/office/drawing/2014/main" xmlns="" id="{00000000-0008-0000-0600-00001F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8" name="_x0000_t202" hidden="1">
          <a:extLst>
            <a:ext uri="{FF2B5EF4-FFF2-40B4-BE49-F238E27FC236}">
              <a16:creationId xmlns:a16="http://schemas.microsoft.com/office/drawing/2014/main" xmlns="" id="{00000000-0008-0000-0600-00001E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7" name="_x0000_t202" hidden="1">
          <a:extLst>
            <a:ext uri="{FF2B5EF4-FFF2-40B4-BE49-F238E27FC236}">
              <a16:creationId xmlns:a16="http://schemas.microsoft.com/office/drawing/2014/main" xmlns="" id="{00000000-0008-0000-0600-00001D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6" name="_x0000_t202" hidden="1">
          <a:extLst>
            <a:ext uri="{FF2B5EF4-FFF2-40B4-BE49-F238E27FC236}">
              <a16:creationId xmlns:a16="http://schemas.microsoft.com/office/drawing/2014/main" xmlns="" id="{00000000-0008-0000-0600-00001C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5" name="_x0000_t202" hidden="1">
          <a:extLst>
            <a:ext uri="{FF2B5EF4-FFF2-40B4-BE49-F238E27FC236}">
              <a16:creationId xmlns:a16="http://schemas.microsoft.com/office/drawing/2014/main" xmlns="" id="{00000000-0008-0000-0600-00001B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6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6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7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133350</xdr:colOff>
      <xdr:row>1</xdr:row>
      <xdr:rowOff>95250</xdr:rowOff>
    </xdr:from>
    <xdr:to>
      <xdr:col>14</xdr:col>
      <xdr:colOff>1076325</xdr:colOff>
      <xdr:row>2</xdr:row>
      <xdr:rowOff>161925</xdr:rowOff>
    </xdr:to>
    <xdr:pic>
      <xdr:nvPicPr>
        <xdr:cNvPr id="69" name="Imagem 68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85750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8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9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0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1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</xdr:row>
          <xdr:rowOff>28575</xdr:rowOff>
        </xdr:from>
        <xdr:to>
          <xdr:col>2</xdr:col>
          <xdr:colOff>466725</xdr:colOff>
          <xdr:row>2</xdr:row>
          <xdr:rowOff>180975</xdr:rowOff>
        </xdr:to>
        <xdr:sp macro="" textlink="">
          <xdr:nvSpPr>
            <xdr:cNvPr id="7207" name="Object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2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3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4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5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6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7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8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9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0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1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2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3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4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5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6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7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8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9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0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1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2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3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4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5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6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7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8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9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0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1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2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3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4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5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6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7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8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9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0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1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2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117540</xdr:colOff>
      <xdr:row>13</xdr:row>
      <xdr:rowOff>77640</xdr:rowOff>
    </xdr:from>
    <xdr:to>
      <xdr:col>15</xdr:col>
      <xdr:colOff>39870</xdr:colOff>
      <xdr:row>28</xdr:row>
      <xdr:rowOff>145830</xdr:rowOff>
    </xdr:to>
    <xdr:graphicFrame macro="">
      <xdr:nvGraphicFramePr>
        <xdr:cNvPr id="21" name="Gráfico 4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8" name="_x0000_t202" hidden="1">
          <a:extLst>
            <a:ext uri="{FF2B5EF4-FFF2-40B4-BE49-F238E27FC236}">
              <a16:creationId xmlns:a16="http://schemas.microsoft.com/office/drawing/2014/main" xmlns="" id="{00000000-0008-0000-0700-00001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6" name="_x0000_t202" hidden="1">
          <a:extLst>
            <a:ext uri="{FF2B5EF4-FFF2-40B4-BE49-F238E27FC236}">
              <a16:creationId xmlns:a16="http://schemas.microsoft.com/office/drawing/2014/main" xmlns="" id="{00000000-0008-0000-0700-00001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4" name="_x0000_t202" hidden="1">
          <a:extLst>
            <a:ext uri="{FF2B5EF4-FFF2-40B4-BE49-F238E27FC236}">
              <a16:creationId xmlns:a16="http://schemas.microsoft.com/office/drawing/2014/main" xmlns="" id="{00000000-0008-0000-0700-00001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2" name="_x0000_t202" hidden="1">
          <a:extLst>
            <a:ext uri="{FF2B5EF4-FFF2-40B4-BE49-F238E27FC236}">
              <a16:creationId xmlns:a16="http://schemas.microsoft.com/office/drawing/2014/main" xmlns="" id="{00000000-0008-0000-0700-00001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0" name="_x0000_t202" hidden="1">
          <a:extLst>
            <a:ext uri="{FF2B5EF4-FFF2-40B4-BE49-F238E27FC236}">
              <a16:creationId xmlns:a16="http://schemas.microsoft.com/office/drawing/2014/main" xmlns="" id="{00000000-0008-0000-0700-00001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8" name="_x0000_t202" hidden="1">
          <a:extLst>
            <a:ext uri="{FF2B5EF4-FFF2-40B4-BE49-F238E27FC236}">
              <a16:creationId xmlns:a16="http://schemas.microsoft.com/office/drawing/2014/main" xmlns="" id="{00000000-0008-0000-0700-00001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6" name="_x0000_t202" hidden="1">
          <a:extLst>
            <a:ext uri="{FF2B5EF4-FFF2-40B4-BE49-F238E27FC236}">
              <a16:creationId xmlns:a16="http://schemas.microsoft.com/office/drawing/2014/main" xmlns="" id="{00000000-0008-0000-0700-00000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4" name="_x0000_t202" hidden="1">
          <a:extLst>
            <a:ext uri="{FF2B5EF4-FFF2-40B4-BE49-F238E27FC236}">
              <a16:creationId xmlns:a16="http://schemas.microsoft.com/office/drawing/2014/main" xmlns="" id="{00000000-0008-0000-0700-00000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2" name="_x0000_t202" hidden="1">
          <a:extLst>
            <a:ext uri="{FF2B5EF4-FFF2-40B4-BE49-F238E27FC236}">
              <a16:creationId xmlns:a16="http://schemas.microsoft.com/office/drawing/2014/main" xmlns="" id="{00000000-0008-0000-0700-00000A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0" name="_x0000_t202" hidden="1">
          <a:extLst>
            <a:ext uri="{FF2B5EF4-FFF2-40B4-BE49-F238E27FC236}">
              <a16:creationId xmlns:a16="http://schemas.microsoft.com/office/drawing/2014/main" xmlns="" id="{00000000-0008-0000-0700-000008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8" name="_x0000_t202" hidden="1">
          <a:extLst>
            <a:ext uri="{FF2B5EF4-FFF2-40B4-BE49-F238E27FC236}">
              <a16:creationId xmlns:a16="http://schemas.microsoft.com/office/drawing/2014/main" xmlns="" id="{00000000-0008-0000-0700-00000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6" name="_x0000_t202" hidden="1">
          <a:extLst>
            <a:ext uri="{FF2B5EF4-FFF2-40B4-BE49-F238E27FC236}">
              <a16:creationId xmlns:a16="http://schemas.microsoft.com/office/drawing/2014/main" xmlns="" id="{00000000-0008-0000-0700-00000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4" name="_x0000_t202" hidden="1">
          <a:extLst>
            <a:ext uri="{FF2B5EF4-FFF2-40B4-BE49-F238E27FC236}">
              <a16:creationId xmlns:a16="http://schemas.microsoft.com/office/drawing/2014/main" xmlns="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0" name="_x0000_t202" hidden="1">
          <a:extLst>
            <a:ext uri="{FF2B5EF4-FFF2-40B4-BE49-F238E27FC236}">
              <a16:creationId xmlns:a16="http://schemas.microsoft.com/office/drawing/2014/main" xmlns="" id="{00000000-0008-0000-0700-000026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9" name="_x0000_t202" hidden="1">
          <a:extLst>
            <a:ext uri="{FF2B5EF4-FFF2-40B4-BE49-F238E27FC236}">
              <a16:creationId xmlns:a16="http://schemas.microsoft.com/office/drawing/2014/main" xmlns="" id="{00000000-0008-0000-0700-000025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8" name="_x0000_t202" hidden="1">
          <a:extLst>
            <a:ext uri="{FF2B5EF4-FFF2-40B4-BE49-F238E27FC236}">
              <a16:creationId xmlns:a16="http://schemas.microsoft.com/office/drawing/2014/main" xmlns="" id="{00000000-0008-0000-0700-000024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7" name="_x0000_t202" hidden="1">
          <a:extLst>
            <a:ext uri="{FF2B5EF4-FFF2-40B4-BE49-F238E27FC236}">
              <a16:creationId xmlns:a16="http://schemas.microsoft.com/office/drawing/2014/main" xmlns="" id="{00000000-0008-0000-0700-000023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6" name="_x0000_t202" hidden="1">
          <a:extLst>
            <a:ext uri="{FF2B5EF4-FFF2-40B4-BE49-F238E27FC236}">
              <a16:creationId xmlns:a16="http://schemas.microsoft.com/office/drawing/2014/main" xmlns="" id="{00000000-0008-0000-0700-00002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5" name="_x0000_t202" hidden="1">
          <a:extLst>
            <a:ext uri="{FF2B5EF4-FFF2-40B4-BE49-F238E27FC236}">
              <a16:creationId xmlns:a16="http://schemas.microsoft.com/office/drawing/2014/main" xmlns="" id="{00000000-0008-0000-0700-000021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4" name="_x0000_t202" hidden="1">
          <a:extLst>
            <a:ext uri="{FF2B5EF4-FFF2-40B4-BE49-F238E27FC236}">
              <a16:creationId xmlns:a16="http://schemas.microsoft.com/office/drawing/2014/main" xmlns="" id="{00000000-0008-0000-0700-000020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3" name="_x0000_t202" hidden="1">
          <a:extLst>
            <a:ext uri="{FF2B5EF4-FFF2-40B4-BE49-F238E27FC236}">
              <a16:creationId xmlns:a16="http://schemas.microsoft.com/office/drawing/2014/main" xmlns="" id="{00000000-0008-0000-0700-00001F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2" name="_x0000_t202" hidden="1">
          <a:extLst>
            <a:ext uri="{FF2B5EF4-FFF2-40B4-BE49-F238E27FC236}">
              <a16:creationId xmlns:a16="http://schemas.microsoft.com/office/drawing/2014/main" xmlns="" id="{00000000-0008-0000-0700-00001E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1" name="_x0000_t202" hidden="1">
          <a:extLst>
            <a:ext uri="{FF2B5EF4-FFF2-40B4-BE49-F238E27FC236}">
              <a16:creationId xmlns:a16="http://schemas.microsoft.com/office/drawing/2014/main" xmlns="" id="{00000000-0008-0000-0700-00001D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20" name="_x0000_t202" hidden="1">
          <a:extLst>
            <a:ext uri="{FF2B5EF4-FFF2-40B4-BE49-F238E27FC236}">
              <a16:creationId xmlns:a16="http://schemas.microsoft.com/office/drawing/2014/main" xmlns="" id="{00000000-0008-0000-0700-00001C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9" name="_x0000_t202" hidden="1">
          <a:extLst>
            <a:ext uri="{FF2B5EF4-FFF2-40B4-BE49-F238E27FC236}">
              <a16:creationId xmlns:a16="http://schemas.microsoft.com/office/drawing/2014/main" xmlns="" id="{00000000-0008-0000-0700-00001B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1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2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3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9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0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171450</xdr:colOff>
      <xdr:row>1</xdr:row>
      <xdr:rowOff>104775</xdr:rowOff>
    </xdr:from>
    <xdr:to>
      <xdr:col>14</xdr:col>
      <xdr:colOff>1114425</xdr:colOff>
      <xdr:row>2</xdr:row>
      <xdr:rowOff>171450</xdr:rowOff>
    </xdr:to>
    <xdr:pic>
      <xdr:nvPicPr>
        <xdr:cNvPr id="70" name="Imagem 69" descr="Resultado de imagem para logo do coren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95275"/>
          <a:ext cx="9429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6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7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9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1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1</xdr:row>
          <xdr:rowOff>57150</xdr:rowOff>
        </xdr:from>
        <xdr:to>
          <xdr:col>2</xdr:col>
          <xdr:colOff>514350</xdr:colOff>
          <xdr:row>2</xdr:row>
          <xdr:rowOff>209550</xdr:rowOff>
        </xdr:to>
        <xdr:sp macro="" textlink="">
          <xdr:nvSpPr>
            <xdr:cNvPr id="8523" name="Object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4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5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5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6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6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7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9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5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6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0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1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3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2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3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4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5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6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7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8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5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6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39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0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1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2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2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8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3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0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2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3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4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7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8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4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5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6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7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8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49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0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1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2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3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28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8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4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0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2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4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6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8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5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0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5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6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7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8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69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0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1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2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3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4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5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6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7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8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79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0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1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2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4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5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6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8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1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2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3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5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6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7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599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0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2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3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4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6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7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8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09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0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1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2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3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6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7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8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19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0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1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2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3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5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6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7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8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29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0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2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3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4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6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7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8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3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3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4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5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7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8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49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0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1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2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4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5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6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7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8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59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0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1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2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3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4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8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69" name="AutoShape 35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0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1" name="AutoShape 3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3" name="AutoShape 3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4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5" name="AutoShape 29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7" name="AutoShape 2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8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79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0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1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2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3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4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5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6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495300</xdr:colOff>
      <xdr:row>46</xdr:row>
      <xdr:rowOff>76200</xdr:rowOff>
    </xdr:to>
    <xdr:sp macro="" textlink="">
      <xdr:nvSpPr>
        <xdr:cNvPr id="8687" name="AutoShape 37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6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7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8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1"/>
  <sheetViews>
    <sheetView zoomScaleNormal="100" workbookViewId="0">
      <selection activeCell="N13" sqref="N13"/>
    </sheetView>
  </sheetViews>
  <sheetFormatPr defaultRowHeight="15" x14ac:dyDescent="0.25"/>
  <cols>
    <col min="1" max="1" width="3.5703125" customWidth="1"/>
    <col min="2" max="2" width="10.42578125" customWidth="1"/>
    <col min="3" max="3" width="11.7109375" customWidth="1"/>
    <col min="4" max="7" width="8.140625" customWidth="1"/>
    <col min="8" max="8" width="9" customWidth="1"/>
    <col min="9" max="10" width="9.5703125" customWidth="1"/>
    <col min="11" max="14" width="8.140625" customWidth="1"/>
    <col min="15" max="15" width="18.140625" customWidth="1"/>
    <col min="16" max="16" width="10.140625" customWidth="1"/>
    <col min="17" max="17" width="20.42578125" customWidth="1"/>
    <col min="18" max="21" width="8.7109375" customWidth="1"/>
    <col min="22" max="22" width="52.85546875" customWidth="1"/>
    <col min="23" max="1025" width="8.7109375" customWidth="1"/>
  </cols>
  <sheetData>
    <row r="2" spans="2:22" ht="26.25" customHeight="1" x14ac:dyDescent="0.25">
      <c r="B2" s="51"/>
      <c r="C2" s="51"/>
      <c r="D2" s="52" t="s">
        <v>86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</row>
    <row r="3" spans="2:22" ht="20.100000000000001" customHeight="1" x14ac:dyDescent="0.25">
      <c r="B3" s="51"/>
      <c r="C3" s="51"/>
      <c r="D3" s="51" t="s">
        <v>0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22" ht="14.1" customHeight="1" x14ac:dyDescent="0.2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22" ht="27.75" customHeight="1" x14ac:dyDescent="0.25">
      <c r="B5" s="50" t="s">
        <v>87</v>
      </c>
      <c r="C5" s="50"/>
      <c r="D5" s="50"/>
      <c r="E5" s="50"/>
      <c r="F5" s="50"/>
      <c r="G5" s="50"/>
      <c r="H5" s="50"/>
      <c r="I5" s="50"/>
      <c r="J5" s="50"/>
      <c r="K5" s="50" t="s">
        <v>84</v>
      </c>
      <c r="L5" s="50"/>
      <c r="M5" s="50"/>
      <c r="N5" s="50"/>
      <c r="O5" s="50"/>
      <c r="V5" s="1"/>
    </row>
    <row r="6" spans="2:22" ht="20.100000000000001" customHeight="1" x14ac:dyDescent="0.25">
      <c r="B6" s="49" t="s">
        <v>2</v>
      </c>
      <c r="C6" s="49"/>
      <c r="D6" s="49"/>
      <c r="E6" s="49"/>
      <c r="F6" s="49"/>
      <c r="G6" s="49"/>
      <c r="H6" s="49" t="s">
        <v>3</v>
      </c>
      <c r="I6" s="49"/>
      <c r="J6" s="49"/>
      <c r="K6" s="49" t="s">
        <v>4</v>
      </c>
      <c r="L6" s="49"/>
      <c r="M6" s="49" t="s">
        <v>5</v>
      </c>
      <c r="N6" s="49"/>
      <c r="O6" s="2" t="s">
        <v>6</v>
      </c>
    </row>
    <row r="7" spans="2:22" ht="55.5" customHeight="1" x14ac:dyDescent="0.25">
      <c r="B7" s="47" t="s">
        <v>7</v>
      </c>
      <c r="C7" s="47"/>
      <c r="D7" s="47"/>
      <c r="E7" s="47"/>
      <c r="F7" s="47"/>
      <c r="G7" s="47"/>
      <c r="H7" s="48" t="s">
        <v>8</v>
      </c>
      <c r="I7" s="48"/>
      <c r="J7" s="48"/>
      <c r="K7" s="48" t="s">
        <v>9</v>
      </c>
      <c r="L7" s="48"/>
      <c r="M7" s="48" t="s">
        <v>10</v>
      </c>
      <c r="N7" s="48"/>
      <c r="O7" s="4" t="s">
        <v>11</v>
      </c>
      <c r="P7" s="5" t="s">
        <v>12</v>
      </c>
      <c r="Q7" s="5" t="s">
        <v>13</v>
      </c>
    </row>
    <row r="8" spans="2:22" ht="20.100000000000001" customHeight="1" x14ac:dyDescent="0.25">
      <c r="B8" s="49" t="s">
        <v>14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" t="s">
        <v>15</v>
      </c>
      <c r="Q8" s="5" t="s">
        <v>16</v>
      </c>
    </row>
    <row r="9" spans="2:22" ht="20.100000000000001" customHeight="1" x14ac:dyDescent="0.25">
      <c r="B9" s="6"/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6" t="s">
        <v>29</v>
      </c>
    </row>
    <row r="10" spans="2:22" ht="20.100000000000001" customHeight="1" x14ac:dyDescent="0.25">
      <c r="B10" s="6" t="s">
        <v>92</v>
      </c>
      <c r="C10" s="6">
        <v>53</v>
      </c>
      <c r="D10" s="6">
        <v>51</v>
      </c>
      <c r="E10" s="6">
        <v>67</v>
      </c>
      <c r="F10" s="6">
        <v>55</v>
      </c>
      <c r="G10" s="6">
        <v>48</v>
      </c>
      <c r="H10" s="6">
        <v>61</v>
      </c>
      <c r="I10" s="6">
        <v>26</v>
      </c>
      <c r="J10" s="6">
        <v>49</v>
      </c>
      <c r="K10" s="6">
        <v>49</v>
      </c>
      <c r="L10" s="6">
        <v>65</v>
      </c>
      <c r="M10" s="6">
        <v>65</v>
      </c>
      <c r="N10" s="6">
        <v>32</v>
      </c>
      <c r="O10" s="6">
        <f>SUM(C10:N10)</f>
        <v>621</v>
      </c>
    </row>
    <row r="11" spans="2:22" ht="15.75" x14ac:dyDescent="0.25">
      <c r="B11" s="6" t="s">
        <v>31</v>
      </c>
      <c r="C11" s="8">
        <f>C10*100%</f>
        <v>53</v>
      </c>
      <c r="D11" s="8">
        <f t="shared" ref="D11:N11" si="0">D10*100%</f>
        <v>51</v>
      </c>
      <c r="E11" s="8">
        <f t="shared" si="0"/>
        <v>67</v>
      </c>
      <c r="F11" s="8">
        <f t="shared" si="0"/>
        <v>55</v>
      </c>
      <c r="G11" s="8">
        <f t="shared" si="0"/>
        <v>48</v>
      </c>
      <c r="H11" s="8">
        <f t="shared" si="0"/>
        <v>61</v>
      </c>
      <c r="I11" s="8">
        <f t="shared" si="0"/>
        <v>26</v>
      </c>
      <c r="J11" s="8">
        <f t="shared" si="0"/>
        <v>49</v>
      </c>
      <c r="K11" s="8">
        <f t="shared" si="0"/>
        <v>49</v>
      </c>
      <c r="L11" s="8">
        <f t="shared" si="0"/>
        <v>65</v>
      </c>
      <c r="M11" s="8">
        <f t="shared" si="0"/>
        <v>65</v>
      </c>
      <c r="N11" s="8">
        <f t="shared" si="0"/>
        <v>32</v>
      </c>
      <c r="O11" s="19">
        <f>SUM(C11:N11)</f>
        <v>621</v>
      </c>
      <c r="P11" s="32"/>
    </row>
    <row r="12" spans="2:22" ht="15.75" x14ac:dyDescent="0.25">
      <c r="B12" s="6" t="s">
        <v>93</v>
      </c>
      <c r="C12" s="8">
        <v>55</v>
      </c>
      <c r="D12" s="8">
        <v>48</v>
      </c>
      <c r="E12" s="8">
        <v>66</v>
      </c>
      <c r="F12" s="6">
        <v>55</v>
      </c>
      <c r="G12" s="6">
        <v>44</v>
      </c>
      <c r="H12" s="9">
        <v>55</v>
      </c>
      <c r="I12" s="6">
        <v>25</v>
      </c>
      <c r="J12" s="6">
        <v>47</v>
      </c>
      <c r="K12" s="6">
        <v>32</v>
      </c>
      <c r="L12" s="6">
        <v>40</v>
      </c>
      <c r="M12" s="6">
        <v>10</v>
      </c>
      <c r="N12" s="6">
        <v>22</v>
      </c>
      <c r="O12" s="6">
        <f>SUM(C12:N12)</f>
        <v>499</v>
      </c>
    </row>
    <row r="13" spans="2:22" ht="15.75" x14ac:dyDescent="0.25">
      <c r="B13" s="6" t="s">
        <v>33</v>
      </c>
      <c r="C13" s="10">
        <f t="shared" ref="C13:O13" si="1">IF($O$7="↑",IF(C12="","",IF(ISERR(C12/C11),"",(C12/C11))),IF($O$7="↓",IF(C12="","",IF(ISERR(C11/C12),"",(C11/C12)))))</f>
        <v>1.0377358490566038</v>
      </c>
      <c r="D13" s="10">
        <f t="shared" si="1"/>
        <v>0.94117647058823528</v>
      </c>
      <c r="E13" s="10">
        <f t="shared" si="1"/>
        <v>0.9850746268656716</v>
      </c>
      <c r="F13" s="10">
        <f t="shared" si="1"/>
        <v>1</v>
      </c>
      <c r="G13" s="10">
        <f t="shared" si="1"/>
        <v>0.91666666666666663</v>
      </c>
      <c r="H13" s="10">
        <f t="shared" si="1"/>
        <v>0.90163934426229508</v>
      </c>
      <c r="I13" s="10">
        <f t="shared" si="1"/>
        <v>0.96153846153846156</v>
      </c>
      <c r="J13" s="10">
        <f t="shared" si="1"/>
        <v>0.95918367346938771</v>
      </c>
      <c r="K13" s="10">
        <f t="shared" si="1"/>
        <v>0.65306122448979587</v>
      </c>
      <c r="L13" s="10">
        <f t="shared" si="1"/>
        <v>0.61538461538461542</v>
      </c>
      <c r="M13" s="10">
        <f t="shared" si="1"/>
        <v>0.15384615384615385</v>
      </c>
      <c r="N13" s="10">
        <f t="shared" si="1"/>
        <v>0.6875</v>
      </c>
      <c r="O13" s="10">
        <f t="shared" si="1"/>
        <v>0.80354267310789051</v>
      </c>
    </row>
    <row r="14" spans="2:22" ht="7.5" customHeight="1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2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22" hidden="1" x14ac:dyDescent="0.25"/>
    <row r="17" spans="2:15" ht="7.5" customHeight="1" x14ac:dyDescent="0.25"/>
    <row r="18" spans="2:15" ht="11.85" customHeight="1" x14ac:dyDescent="0.25"/>
    <row r="30" spans="2:15" x14ac:dyDescent="0.25">
      <c r="B30" s="1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2:15" x14ac:dyDescent="0.25"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</sheetData>
  <mergeCells count="18">
    <mergeCell ref="B2:C3"/>
    <mergeCell ref="D2:N2"/>
    <mergeCell ref="O2:O3"/>
    <mergeCell ref="D3:N3"/>
    <mergeCell ref="B4:O4"/>
    <mergeCell ref="B5:J5"/>
    <mergeCell ref="K5:O5"/>
    <mergeCell ref="B6:G6"/>
    <mergeCell ref="H6:J6"/>
    <mergeCell ref="K6:L6"/>
    <mergeCell ref="M6:N6"/>
    <mergeCell ref="C30:O30"/>
    <mergeCell ref="C31:O31"/>
    <mergeCell ref="B7:G7"/>
    <mergeCell ref="H7:J7"/>
    <mergeCell ref="K7:L7"/>
    <mergeCell ref="M7:N7"/>
    <mergeCell ref="B8:O8"/>
  </mergeCells>
  <conditionalFormatting sqref="C14:O15">
    <cfRule type="cellIs" dxfId="71" priority="2" operator="lessThan">
      <formula>0.75</formula>
    </cfRule>
    <cfRule type="cellIs" dxfId="70" priority="3" operator="between">
      <formula>0.75</formula>
      <formula>0.89</formula>
    </cfRule>
    <cfRule type="cellIs" dxfId="69" priority="4" operator="equal">
      <formula>0.9</formula>
    </cfRule>
    <cfRule type="cellIs" dxfId="68" priority="5" operator="greaterThan">
      <formula>0.9</formula>
    </cfRule>
  </conditionalFormatting>
  <conditionalFormatting sqref="C13:O13">
    <cfRule type="cellIs" dxfId="67" priority="6" operator="lessThan">
      <formula>0.95</formula>
    </cfRule>
    <cfRule type="cellIs" dxfId="66" priority="7" operator="between">
      <formula>0.95</formula>
      <formula>0.99</formula>
    </cfRule>
    <cfRule type="cellIs" dxfId="65" priority="8" operator="equal">
      <formula>1</formula>
    </cfRule>
    <cfRule type="cellIs" dxfId="64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1121" r:id="rId4">
          <objectPr defaultSize="0" autoPict="0" r:id="rId5">
            <anchor moveWithCells="1" sizeWithCells="1">
              <from>
                <xdr:col>1</xdr:col>
                <xdr:colOff>276225</xdr:colOff>
                <xdr:row>1</xdr:row>
                <xdr:rowOff>47625</xdr:rowOff>
              </from>
              <to>
                <xdr:col>2</xdr:col>
                <xdr:colOff>476250</xdr:colOff>
                <xdr:row>2</xdr:row>
                <xdr:rowOff>200025</xdr:rowOff>
              </to>
            </anchor>
          </objectPr>
        </oleObject>
      </mc:Choice>
      <mc:Fallback>
        <oleObject progId="PBrush" shapeId="106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6"/>
  <sheetViews>
    <sheetView zoomScaleNormal="100" workbookViewId="0"/>
  </sheetViews>
  <sheetFormatPr defaultRowHeight="15" x14ac:dyDescent="0.25"/>
  <cols>
    <col min="1" max="3" width="8.7109375" customWidth="1"/>
    <col min="4" max="4" width="10.42578125" customWidth="1"/>
    <col min="5" max="1025" width="8.7109375" customWidth="1"/>
  </cols>
  <sheetData>
    <row r="3" spans="1:19" x14ac:dyDescent="0.25">
      <c r="B3" t="s">
        <v>68</v>
      </c>
      <c r="D3" s="16">
        <f ca="1">TODAY()</f>
        <v>45322</v>
      </c>
      <c r="F3" s="57" t="s">
        <v>69</v>
      </c>
      <c r="G3" s="57"/>
      <c r="H3" s="57"/>
      <c r="I3" s="57"/>
      <c r="K3" s="57" t="s">
        <v>70</v>
      </c>
      <c r="L3" s="57"/>
      <c r="M3" s="57"/>
      <c r="N3" s="57"/>
      <c r="P3" s="57" t="s">
        <v>71</v>
      </c>
      <c r="Q3" s="57"/>
      <c r="R3" s="57"/>
      <c r="S3" s="57"/>
    </row>
    <row r="4" spans="1:19" x14ac:dyDescent="0.25">
      <c r="B4" t="s">
        <v>72</v>
      </c>
      <c r="G4" t="s">
        <v>73</v>
      </c>
      <c r="H4" t="s">
        <v>74</v>
      </c>
      <c r="I4" t="s">
        <v>75</v>
      </c>
      <c r="L4" t="s">
        <v>73</v>
      </c>
      <c r="M4" t="s">
        <v>74</v>
      </c>
      <c r="N4" t="s">
        <v>75</v>
      </c>
      <c r="Q4" t="s">
        <v>73</v>
      </c>
      <c r="R4" t="s">
        <v>74</v>
      </c>
      <c r="S4" t="s">
        <v>75</v>
      </c>
    </row>
    <row r="5" spans="1:19" x14ac:dyDescent="0.25">
      <c r="B5" t="s">
        <v>76</v>
      </c>
      <c r="F5" t="s">
        <v>17</v>
      </c>
      <c r="G5" s="17" t="b">
        <f>IF('Indicador 1'!$C$13&lt;0.95,'Indicador 1'!$C$12)</f>
        <v>0</v>
      </c>
      <c r="H5" s="17" t="b">
        <f>IF(AND('Indicador 1'!$C$13&gt;=0.95,'Indicador 1'!$C$13&lt;1),'Indicador 1'!$C$12)</f>
        <v>0</v>
      </c>
      <c r="I5" s="17">
        <f>IF('Indicador 1'!$C$13&gt;=1,'Indicador 1'!$C$12)</f>
        <v>55</v>
      </c>
      <c r="K5" t="s">
        <v>17</v>
      </c>
      <c r="L5" s="17" t="b">
        <f>IF('Indicador 1'!$C$13&lt;0.95,'Indicador 1'!$C$12)</f>
        <v>0</v>
      </c>
      <c r="M5" s="17" t="b">
        <f>IF(AND('Indicador 1'!$C$13&gt;=0.95,'Indicador 1'!$C$13&lt;1),'Indicador 1'!$C$12)</f>
        <v>0</v>
      </c>
      <c r="N5" s="17">
        <f>IF('Indicador 1'!$C$13&gt;=1,'Indicador 1'!$C$12)</f>
        <v>55</v>
      </c>
      <c r="P5" t="s">
        <v>17</v>
      </c>
      <c r="Q5" s="17" t="e">
        <f>IF(#REF!&lt;0.95,#REF!)</f>
        <v>#REF!</v>
      </c>
      <c r="R5" s="17" t="e">
        <f>IF(AND(#REF!&gt;=0.95,#REF!&lt;1),#REF!)</f>
        <v>#REF!</v>
      </c>
      <c r="S5" s="17" t="e">
        <f>IF(#REF!&gt;=1,#REF!)</f>
        <v>#REF!</v>
      </c>
    </row>
    <row r="6" spans="1:19" x14ac:dyDescent="0.25">
      <c r="F6" t="s">
        <v>18</v>
      </c>
      <c r="G6" s="17">
        <f>IF('Indicador 1'!$D$13&lt;0.95,'Indicador 1'!$D$12)</f>
        <v>48</v>
      </c>
      <c r="H6" s="17" t="b">
        <f>IF(AND('Indicador 1'!$D$13&gt;=0.95,'Indicador 1'!$D$13&lt;1),'Indicador 1'!$D$12)</f>
        <v>0</v>
      </c>
      <c r="I6" s="17" t="b">
        <f>IF('Indicador 1'!$D$13&gt;=1,'Indicador 1'!$D$12)</f>
        <v>0</v>
      </c>
      <c r="K6" t="s">
        <v>18</v>
      </c>
      <c r="L6" s="17">
        <f>IF('Indicador 1'!$D$13&lt;0.95,'Indicador 1'!$D$12)</f>
        <v>48</v>
      </c>
      <c r="M6" s="17" t="b">
        <f>IF(AND('Indicador 1'!$D$13&gt;=0.95,'Indicador 1'!$D$13&lt;1),'Indicador 1'!$D$12)</f>
        <v>0</v>
      </c>
      <c r="N6" s="17" t="b">
        <f>IF('Indicador 1'!$D$13&gt;=1,'Indicador 1'!$D$12)</f>
        <v>0</v>
      </c>
      <c r="P6" t="s">
        <v>18</v>
      </c>
      <c r="Q6" s="17" t="e">
        <f>IF(#REF!&lt;0.95,#REF!)</f>
        <v>#REF!</v>
      </c>
      <c r="R6" s="17" t="e">
        <f>IF(AND(#REF!&gt;=0.95,#REF!&lt;1),#REF!)</f>
        <v>#REF!</v>
      </c>
      <c r="S6" s="17" t="e">
        <f>IF(#REF!&gt;=1,#REF!)</f>
        <v>#REF!</v>
      </c>
    </row>
    <row r="7" spans="1:19" x14ac:dyDescent="0.25">
      <c r="F7" t="s">
        <v>19</v>
      </c>
      <c r="G7" s="17" t="b">
        <f>IF('Indicador 1'!$E$13&lt;0.95,'Indicador 1'!$E$12)</f>
        <v>0</v>
      </c>
      <c r="H7" s="17">
        <f>IF(AND('Indicador 1'!$E$13&gt;=0.95,'Indicador 1'!$E$13&lt;1),'Indicador 1'!$E$12)</f>
        <v>66</v>
      </c>
      <c r="I7" s="17" t="b">
        <f>IF('Indicador 1'!$E$13&gt;=1,'Indicador 1'!$E$12)</f>
        <v>0</v>
      </c>
      <c r="K7" t="s">
        <v>19</v>
      </c>
      <c r="L7" s="17" t="b">
        <f>IF('Indicador 1'!$E$13&lt;0.95,'Indicador 1'!$E$12)</f>
        <v>0</v>
      </c>
      <c r="M7" s="17">
        <f>IF(AND('Indicador 1'!$E$13&gt;=0.95,'Indicador 1'!$E$13&lt;1),'Indicador 1'!$E$12)</f>
        <v>66</v>
      </c>
      <c r="N7" s="17" t="b">
        <f>IF('Indicador 1'!$E$13&gt;=1,'Indicador 1'!$E$12)</f>
        <v>0</v>
      </c>
      <c r="P7" t="s">
        <v>19</v>
      </c>
      <c r="Q7" s="17" t="e">
        <f>IF(#REF!&lt;0.95,#REF!)</f>
        <v>#REF!</v>
      </c>
      <c r="R7" s="17" t="e">
        <f>IF(AND(#REF!&gt;=0.95,#REF!&lt;1),#REF!)</f>
        <v>#REF!</v>
      </c>
      <c r="S7" s="17" t="e">
        <f>IF(#REF!&gt;=1,#REF!)</f>
        <v>#REF!</v>
      </c>
    </row>
    <row r="8" spans="1:19" x14ac:dyDescent="0.25">
      <c r="B8" s="18" t="s">
        <v>11</v>
      </c>
      <c r="F8" t="s">
        <v>20</v>
      </c>
      <c r="G8" s="17" t="b">
        <f>IF('Indicador 1'!$F$13&lt;0.95,'Indicador 1'!$F$12)</f>
        <v>0</v>
      </c>
      <c r="H8" s="17" t="b">
        <f>IF(AND('Indicador 1'!$F$13&gt;=0.95,'Indicador 1'!$F$13&lt;1),'Indicador 1'!$F$12)</f>
        <v>0</v>
      </c>
      <c r="I8" s="17">
        <f>IF('Indicador 1'!$F$13&gt;=1,'Indicador 1'!$F$12)</f>
        <v>55</v>
      </c>
      <c r="K8" t="s">
        <v>20</v>
      </c>
      <c r="L8" s="17" t="b">
        <f>IF('Indicador 1'!$F$13&lt;0.95,'Indicador 1'!$F$12)</f>
        <v>0</v>
      </c>
      <c r="M8" s="17" t="b">
        <f>IF(AND('Indicador 1'!$F$13&gt;=0.95,'Indicador 1'!$F$13&lt;1),'Indicador 1'!$F$12)</f>
        <v>0</v>
      </c>
      <c r="N8" s="17">
        <f>IF('Indicador 1'!$F$13&gt;=1,'Indicador 1'!$F$12)</f>
        <v>55</v>
      </c>
      <c r="P8" t="s">
        <v>20</v>
      </c>
      <c r="Q8" s="17" t="e">
        <f>IF(#REF!&lt;0.95,#REF!)</f>
        <v>#REF!</v>
      </c>
      <c r="R8" s="17" t="e">
        <f>IF(AND(#REF!&gt;=0.95,#REF!&lt;1),#REF!)</f>
        <v>#REF!</v>
      </c>
      <c r="S8" s="17" t="e">
        <f>IF(#REF!&gt;=1,#REF!)</f>
        <v>#REF!</v>
      </c>
    </row>
    <row r="9" spans="1:19" x14ac:dyDescent="0.25">
      <c r="B9" s="18" t="s">
        <v>77</v>
      </c>
      <c r="F9" t="s">
        <v>21</v>
      </c>
      <c r="G9" s="17">
        <f>IF('Indicador 1'!$G$13&lt;0.95,'Indicador 1'!$G$12)</f>
        <v>44</v>
      </c>
      <c r="H9" s="17" t="b">
        <f>IF(AND('Indicador 1'!$G$13&gt;=0.95,'Indicador 1'!$G$13&lt;1),'Indicador 1'!$G$12)</f>
        <v>0</v>
      </c>
      <c r="I9" s="17" t="b">
        <f>IF('Indicador 1'!$G$13&gt;=1,'Indicador 1'!$G$12)</f>
        <v>0</v>
      </c>
      <c r="K9" t="s">
        <v>21</v>
      </c>
      <c r="L9" s="17">
        <f>IF('Indicador 1'!$G$13&lt;0.95,'Indicador 1'!$G$12)</f>
        <v>44</v>
      </c>
      <c r="M9" s="17" t="b">
        <f>IF(AND('Indicador 1'!$G$13&gt;=0.95,'Indicador 1'!$G$13&lt;1),'Indicador 1'!$G$12)</f>
        <v>0</v>
      </c>
      <c r="N9" s="17" t="b">
        <f>IF('Indicador 1'!$G$13&gt;=1,'Indicador 1'!$G$12)</f>
        <v>0</v>
      </c>
      <c r="P9" t="s">
        <v>21</v>
      </c>
      <c r="Q9" s="17" t="e">
        <f>IF(#REF!&lt;0.95,#REF!)</f>
        <v>#REF!</v>
      </c>
      <c r="R9" s="17" t="e">
        <f>IF(AND(#REF!&gt;=0.95,#REF!&lt;1),#REF!)</f>
        <v>#REF!</v>
      </c>
      <c r="S9" s="17" t="e">
        <f>IF(#REF!&gt;=1,#REF!)</f>
        <v>#REF!</v>
      </c>
    </row>
    <row r="10" spans="1:19" x14ac:dyDescent="0.25">
      <c r="F10" t="s">
        <v>22</v>
      </c>
      <c r="G10" s="17">
        <f>IF('Indicador 1'!$H$13&lt;0.95,'Indicador 1'!$H$12)</f>
        <v>55</v>
      </c>
      <c r="H10" s="17" t="b">
        <f>IF(AND('Indicador 1'!$H$13&gt;=0.95,'Indicador 1'!$H$13&lt;1),'Indicador 1'!$H$12)</f>
        <v>0</v>
      </c>
      <c r="I10" s="17" t="b">
        <f>IF('Indicador 1'!$H$13&gt;=1,'Indicador 1'!$H$12)</f>
        <v>0</v>
      </c>
      <c r="K10" t="s">
        <v>22</v>
      </c>
      <c r="L10" s="17">
        <f>IF('Indicador 1'!$H$13&lt;0.95,'Indicador 1'!$H$12)</f>
        <v>55</v>
      </c>
      <c r="M10" s="17" t="b">
        <f>IF(AND('Indicador 1'!$H$13&gt;=0.95,'Indicador 1'!$H$13&lt;1),'Indicador 1'!$H$12)</f>
        <v>0</v>
      </c>
      <c r="N10" s="17" t="b">
        <f>IF('Indicador 1'!$H$13&gt;=1,'Indicador 1'!$H$12)</f>
        <v>0</v>
      </c>
      <c r="P10" t="s">
        <v>22</v>
      </c>
      <c r="Q10" s="17" t="e">
        <f>IF(#REF!&lt;0.95,#REF!)</f>
        <v>#REF!</v>
      </c>
      <c r="R10" s="17" t="e">
        <f>IF(AND(#REF!&gt;=0.95,#REF!&lt;1),#REF!)</f>
        <v>#REF!</v>
      </c>
      <c r="S10" s="17" t="e">
        <f>IF(#REF!&gt;=1,#REF!)</f>
        <v>#REF!</v>
      </c>
    </row>
    <row r="11" spans="1:19" x14ac:dyDescent="0.25">
      <c r="A11" t="s">
        <v>78</v>
      </c>
      <c r="B11" t="e">
        <f>SUM(COUNTIF(#REF!,"J"),COUNTIF(#REF!,"J"),COUNTIF(#REF!,"J"),COUNTIF(#REF!,"J"),COUNTIF(#REF!,"J"),COUNTIF(#REF!,"J"),COUNTIF(#REF!,"J"),COUNTIF(#REF!,"J"),COUNTIF(#REF!,"J"),COUNTIF(#REF!,"J"),COUNTIF(#REF!,"J"),COUNTIF(#REF!,"J"),COUNTIF(#REF!,"J"),COUNTIF(#REF!,"J"),COUNTIF(#REF!,"J"))</f>
        <v>#REF!</v>
      </c>
      <c r="F11" t="s">
        <v>23</v>
      </c>
      <c r="G11" s="17" t="b">
        <f>IF('Indicador 1'!$I$13&lt;0.95,'Indicador 1'!$I$12)</f>
        <v>0</v>
      </c>
      <c r="H11" s="17">
        <f>IF(AND('Indicador 1'!$I$13&gt;=0.95,'Indicador 1'!$I$13&lt;1),'Indicador 1'!$I$12)</f>
        <v>25</v>
      </c>
      <c r="I11" s="17" t="b">
        <f>IF('Indicador 1'!$I$13&gt;=1,'Indicador 1'!$I$12)</f>
        <v>0</v>
      </c>
      <c r="K11" t="s">
        <v>23</v>
      </c>
      <c r="L11" s="17" t="b">
        <f>IF('Indicador 1'!$I$13&lt;0.95,'Indicador 1'!$I$12)</f>
        <v>0</v>
      </c>
      <c r="M11" s="17">
        <f>IF(AND('Indicador 1'!$I$13&gt;=0.95,'Indicador 1'!$I$13&lt;1),'Indicador 1'!$I$12)</f>
        <v>25</v>
      </c>
      <c r="N11" s="17" t="b">
        <f>IF('Indicador 1'!$I$13&gt;=1,'Indicador 1'!$I$12)</f>
        <v>0</v>
      </c>
      <c r="P11" t="s">
        <v>23</v>
      </c>
      <c r="Q11" s="17" t="e">
        <f>IF(#REF!&lt;0.95,#REF!)</f>
        <v>#REF!</v>
      </c>
      <c r="R11" s="17" t="e">
        <f>IF(AND(#REF!&gt;=0.95,#REF!&lt;1),#REF!)</f>
        <v>#REF!</v>
      </c>
      <c r="S11" s="17" t="e">
        <f>IF(#REF!&gt;=1,#REF!)</f>
        <v>#REF!</v>
      </c>
    </row>
    <row r="12" spans="1:19" x14ac:dyDescent="0.25">
      <c r="A12" t="s">
        <v>79</v>
      </c>
      <c r="B12" t="e">
        <f>SUM(COUNTIF(#REF!,"K"),COUNTIF(#REF!,"K"),COUNTIF(#REF!,"K"),COUNTIF(#REF!,"K"),COUNTIF(#REF!,"K"),COUNTIF(#REF!,"K"),COUNTIF(#REF!,"K"),COUNTIF(#REF!,"K"),COUNTIF(#REF!,"K"),COUNTIF(#REF!,"K"),COUNTIF(#REF!,"K"),COUNTIF(#REF!,"K"),COUNTIF(#REF!,"K"),COUNTIF(#REF!,"K"),COUNTIF(#REF!,"K"))</f>
        <v>#REF!</v>
      </c>
      <c r="F12" t="s">
        <v>24</v>
      </c>
      <c r="G12" s="17" t="b">
        <f>IF('Indicador 1'!$J$13&lt;0.95,'Indicador 1'!$J$12)</f>
        <v>0</v>
      </c>
      <c r="H12" s="17">
        <f>IF(AND('Indicador 1'!$J$13&gt;=0.95,'Indicador 1'!$J$13&lt;1),'Indicador 1'!$J$12)</f>
        <v>47</v>
      </c>
      <c r="I12" s="17" t="b">
        <f>IF('Indicador 1'!$J$13&gt;=1,'Indicador 1'!$J$12)</f>
        <v>0</v>
      </c>
      <c r="K12" t="s">
        <v>24</v>
      </c>
      <c r="L12" s="17" t="b">
        <f>IF('Indicador 1'!$J$13&lt;0.95,'Indicador 1'!$J$12)</f>
        <v>0</v>
      </c>
      <c r="M12" s="17">
        <f>IF(AND('Indicador 1'!$J$13&gt;=0.95,'Indicador 1'!$J$13&lt;1),'Indicador 1'!$J$12)</f>
        <v>47</v>
      </c>
      <c r="N12" s="17" t="b">
        <f>IF('Indicador 1'!$J$13&gt;=1,'Indicador 1'!$J$12)</f>
        <v>0</v>
      </c>
      <c r="P12" t="s">
        <v>24</v>
      </c>
      <c r="Q12" s="17" t="e">
        <f>IF(#REF!&lt;0.95,#REF!)</f>
        <v>#REF!</v>
      </c>
      <c r="R12" s="17" t="e">
        <f>IF(AND(#REF!&gt;=0.95,#REF!&lt;1),#REF!)</f>
        <v>#REF!</v>
      </c>
      <c r="S12" s="17" t="e">
        <f>IF(#REF!&gt;=1,#REF!)</f>
        <v>#REF!</v>
      </c>
    </row>
    <row r="13" spans="1:19" x14ac:dyDescent="0.25">
      <c r="A13" t="s">
        <v>80</v>
      </c>
      <c r="B13" t="e">
        <f>SUM(COUNTIF(#REF!,"L"),COUNTIF(#REF!,"L"),COUNTIF(#REF!,"L"),COUNTIF(#REF!,"L"),COUNTIF(#REF!,"L"),COUNTIF(#REF!,"L"),COUNTIF(#REF!,"L"),COUNTIF(#REF!,"L"),COUNTIF(#REF!,"L"),COUNTIF(#REF!,"L"),COUNTIF(#REF!,"L"),COUNTIF(#REF!,"L"),COUNTIF(#REF!,"L"),COUNTIF(#REF!,"L"),COUNTIF(#REF!,"L"))</f>
        <v>#REF!</v>
      </c>
      <c r="F13" t="s">
        <v>25</v>
      </c>
      <c r="G13" s="17">
        <f>IF('Indicador 1'!$K$13&lt;0.95,'Indicador 1'!$K$12)</f>
        <v>32</v>
      </c>
      <c r="H13" s="17" t="b">
        <f>IF(AND('Indicador 1'!$K$13&gt;=0.95,'Indicador 1'!$K$13&lt;1),'Indicador 1'!$K$12)</f>
        <v>0</v>
      </c>
      <c r="I13" s="17" t="b">
        <f>IF('Indicador 1'!$K$13&gt;=1,'Indicador 1'!$K$12)</f>
        <v>0</v>
      </c>
      <c r="K13" t="s">
        <v>25</v>
      </c>
      <c r="L13" s="17">
        <f>IF('Indicador 1'!$K$13&lt;0.95,'Indicador 1'!$K$12)</f>
        <v>32</v>
      </c>
      <c r="M13" s="17" t="b">
        <f>IF(AND('Indicador 1'!$K$13&gt;=0.95,'Indicador 1'!$K$13&lt;1),'Indicador 1'!$K$12)</f>
        <v>0</v>
      </c>
      <c r="N13" s="17" t="b">
        <f>IF('Indicador 1'!$K$13&gt;=1,'Indicador 1'!$K$12)</f>
        <v>0</v>
      </c>
      <c r="P13" t="s">
        <v>25</v>
      </c>
      <c r="Q13" s="17" t="e">
        <f>IF(#REF!&lt;0.95,#REF!)</f>
        <v>#REF!</v>
      </c>
      <c r="R13" s="17" t="e">
        <f>IF(AND(#REF!&gt;=0.95,#REF!&lt;1),#REF!)</f>
        <v>#REF!</v>
      </c>
      <c r="S13" s="17" t="e">
        <f>IF(#REF!&gt;=1,#REF!)</f>
        <v>#REF!</v>
      </c>
    </row>
    <row r="14" spans="1:19" x14ac:dyDescent="0.25">
      <c r="F14" t="s">
        <v>26</v>
      </c>
      <c r="G14" s="17">
        <f>IF('Indicador 1'!$L$13&lt;0.95,'Indicador 1'!$L$12)</f>
        <v>40</v>
      </c>
      <c r="H14" s="17" t="b">
        <f>IF(AND('Indicador 1'!$L$13&gt;=0.95,'Indicador 1'!$L$13&lt;1),'Indicador 1'!$L$12)</f>
        <v>0</v>
      </c>
      <c r="I14" s="17" t="b">
        <f>IF('Indicador 1'!$L$13&gt;=1,'Indicador 1'!$L$12)</f>
        <v>0</v>
      </c>
      <c r="K14" t="s">
        <v>26</v>
      </c>
      <c r="L14" s="17">
        <f>IF('Indicador 1'!$L$13&lt;0.95,'Indicador 1'!$L$12)</f>
        <v>40</v>
      </c>
      <c r="M14" s="17" t="b">
        <f>IF(AND('Indicador 1'!$L$13&gt;=0.95,'Indicador 1'!$L$13&lt;1),'Indicador 1'!$L$12)</f>
        <v>0</v>
      </c>
      <c r="N14" s="17" t="b">
        <f>IF('Indicador 1'!$L$13&gt;=1,'Indicador 1'!$L$12)</f>
        <v>0</v>
      </c>
      <c r="P14" t="s">
        <v>26</v>
      </c>
      <c r="Q14" s="17" t="e">
        <f>IF(#REF!&lt;0.95,#REF!)</f>
        <v>#REF!</v>
      </c>
      <c r="R14" s="17" t="e">
        <f>IF(AND(#REF!&gt;=0.95,#REF!&lt;1),#REF!)</f>
        <v>#REF!</v>
      </c>
      <c r="S14" s="17" t="e">
        <f>IF(#REF!&gt;=1,#REF!)</f>
        <v>#REF!</v>
      </c>
    </row>
    <row r="15" spans="1:19" x14ac:dyDescent="0.25">
      <c r="F15" t="s">
        <v>27</v>
      </c>
      <c r="G15" s="17">
        <f>IF('Indicador 1'!$M$13&lt;0.95,'Indicador 1'!$M$12)</f>
        <v>10</v>
      </c>
      <c r="H15" s="17" t="b">
        <f>IF(AND('Indicador 1'!$M$13&gt;=0.95,'Indicador 1'!$M$13&lt;1),'Indicador 1'!$M$12)</f>
        <v>0</v>
      </c>
      <c r="I15" s="17" t="b">
        <f>IF('Indicador 1'!$M$13&gt;=1,'Indicador 1'!$M$12)</f>
        <v>0</v>
      </c>
      <c r="K15" t="s">
        <v>27</v>
      </c>
      <c r="L15" s="17">
        <f>IF('Indicador 1'!$M$13&lt;0.95,'Indicador 1'!$M$12)</f>
        <v>10</v>
      </c>
      <c r="M15" s="17" t="b">
        <f>IF(AND('Indicador 1'!$M$13&gt;=0.95,'Indicador 1'!$M$13&lt;1),'Indicador 1'!$M$12)</f>
        <v>0</v>
      </c>
      <c r="N15" s="17" t="b">
        <f>IF('Indicador 1'!$M$13&gt;=1,'Indicador 1'!$M$12)</f>
        <v>0</v>
      </c>
      <c r="P15" t="s">
        <v>27</v>
      </c>
      <c r="Q15" s="17" t="e">
        <f>IF(#REF!&lt;0.95,#REF!)</f>
        <v>#REF!</v>
      </c>
      <c r="R15" s="17" t="e">
        <f>IF(AND(#REF!&gt;=0.95,#REF!&lt;1),#REF!)</f>
        <v>#REF!</v>
      </c>
      <c r="S15" s="17" t="e">
        <f>IF(#REF!&gt;=1,#REF!)</f>
        <v>#REF!</v>
      </c>
    </row>
    <row r="16" spans="1:19" x14ac:dyDescent="0.25">
      <c r="F16" t="s">
        <v>28</v>
      </c>
      <c r="G16" s="17">
        <f>IF('Indicador 1'!$N$13&lt;0.95,'Indicador 1'!$N$12)</f>
        <v>22</v>
      </c>
      <c r="H16" s="17" t="b">
        <f>IF(AND('Indicador 1'!$N$13&gt;=0.95,'Indicador 1'!$N$13&lt;1),'Indicador 1'!$N$12)</f>
        <v>0</v>
      </c>
      <c r="I16" s="17" t="b">
        <f>IF('Indicador 1'!$N$13&gt;=1,'Indicador 1'!$N$12)</f>
        <v>0</v>
      </c>
      <c r="K16" t="s">
        <v>28</v>
      </c>
      <c r="L16" s="17">
        <f>IF('Indicador 1'!$N$13&lt;0.95,'Indicador 1'!$N$12)</f>
        <v>22</v>
      </c>
      <c r="M16" s="17" t="b">
        <f>IF(AND('Indicador 1'!$N$13&gt;=0.95,'Indicador 1'!$N$13&lt;1),'Indicador 1'!$N$12)</f>
        <v>0</v>
      </c>
      <c r="N16" s="17" t="b">
        <f>IF('Indicador 1'!$N$13&gt;=1,'Indicador 1'!$N$12)</f>
        <v>0</v>
      </c>
      <c r="P16" t="s">
        <v>28</v>
      </c>
      <c r="Q16" s="17" t="e">
        <f>IF(#REF!&lt;0.95,#REF!)</f>
        <v>#REF!</v>
      </c>
      <c r="R16" s="17" t="e">
        <f>IF(AND(#REF!&gt;=0.95,#REF!&lt;1),#REF!)</f>
        <v>#REF!</v>
      </c>
      <c r="S16" s="17" t="e">
        <f>IF(#REF!&gt;=1,#REF!)</f>
        <v>#REF!</v>
      </c>
    </row>
  </sheetData>
  <mergeCells count="3">
    <mergeCell ref="F3:I3"/>
    <mergeCell ref="K3:N3"/>
    <mergeCell ref="P3:S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16"/>
  <sheetViews>
    <sheetView zoomScaleNormal="100" workbookViewId="0"/>
  </sheetViews>
  <sheetFormatPr defaultRowHeight="15" x14ac:dyDescent="0.25"/>
  <cols>
    <col min="1" max="1025" width="8.7109375" customWidth="1"/>
  </cols>
  <sheetData>
    <row r="3" spans="6:9" x14ac:dyDescent="0.25">
      <c r="F3" s="57" t="s">
        <v>70</v>
      </c>
      <c r="G3" s="57"/>
      <c r="H3" s="57"/>
      <c r="I3" s="57"/>
    </row>
    <row r="4" spans="6:9" x14ac:dyDescent="0.25">
      <c r="G4" t="s">
        <v>73</v>
      </c>
      <c r="H4" t="s">
        <v>74</v>
      </c>
      <c r="I4" t="s">
        <v>75</v>
      </c>
    </row>
    <row r="5" spans="6:9" x14ac:dyDescent="0.25">
      <c r="F5" t="s">
        <v>17</v>
      </c>
      <c r="G5" s="17" t="b">
        <f>IF('Indicador 2'!$C$14&lt;0.95,'Indicador 2'!$C$13)</f>
        <v>0</v>
      </c>
      <c r="H5" s="17" t="b">
        <f>IF(AND('Indicador 2'!$C$14&gt;=0.95,'Indicador 2'!$C$14&lt;1),'Indicador 2'!$C$13)</f>
        <v>0</v>
      </c>
      <c r="I5" s="17">
        <f>IF('Indicador 2'!$C$14&gt;=1,'Indicador 2'!$C$13)</f>
        <v>12</v>
      </c>
    </row>
    <row r="6" spans="6:9" x14ac:dyDescent="0.25">
      <c r="F6" t="s">
        <v>18</v>
      </c>
      <c r="G6" s="17" t="b">
        <f>IF('Indicador 2'!$D$14&lt;0.95,'Indicador 2'!$D$13)</f>
        <v>0</v>
      </c>
      <c r="H6" s="17">
        <f>IF(AND('Indicador 2'!$D$14&gt;=0.95,'Indicador 2'!$D$14&lt;1),'Indicador 2'!$D$13)</f>
        <v>20</v>
      </c>
      <c r="I6" s="17" t="b">
        <f>IF('Indicador 2'!$D$14&gt;=1,'Indicador 2'!$D$13)</f>
        <v>0</v>
      </c>
    </row>
    <row r="7" spans="6:9" x14ac:dyDescent="0.25">
      <c r="F7" t="s">
        <v>19</v>
      </c>
      <c r="G7" s="17" t="b">
        <f>IF('Indicador 2'!$E$14&lt;0.95,'Indicador 2'!$E$13)</f>
        <v>0</v>
      </c>
      <c r="H7" s="17" t="b">
        <f>IF(AND('Indicador 2'!$E$14&gt;=0.95,'Indicador 2'!$E$14&lt;1),'Indicador 2'!$E$13)</f>
        <v>0</v>
      </c>
      <c r="I7" s="17">
        <f>IF('Indicador 2'!$E$14&gt;=1,'Indicador 2'!$E$13)</f>
        <v>32</v>
      </c>
    </row>
    <row r="8" spans="6:9" x14ac:dyDescent="0.25">
      <c r="F8" t="s">
        <v>20</v>
      </c>
      <c r="G8" s="17" t="b">
        <f>IF('Indicador 2'!$F$14&lt;0.95,'Indicador 2'!$F$13)</f>
        <v>0</v>
      </c>
      <c r="H8" s="17" t="b">
        <f>IF(AND('Indicador 2'!$F$14&gt;=0.95,'Indicador 2'!$F$14&lt;1),'Indicador 2'!$F$13)</f>
        <v>0</v>
      </c>
      <c r="I8" s="17">
        <f>IF('Indicador 2'!$F$14&gt;=1,'Indicador 2'!$F$13)</f>
        <v>1</v>
      </c>
    </row>
    <row r="9" spans="6:9" x14ac:dyDescent="0.25">
      <c r="F9" t="s">
        <v>21</v>
      </c>
      <c r="G9" s="17" t="b">
        <f>IF('Indicador 2'!$G$14&lt;0.95,'Indicador 2'!$G$13)</f>
        <v>0</v>
      </c>
      <c r="H9" s="17">
        <f>IF(AND('Indicador 2'!$G$14&gt;=0.95,'Indicador 2'!$G$14&lt;1),'Indicador 2'!$G$13)</f>
        <v>30</v>
      </c>
      <c r="I9" s="17" t="b">
        <f>IF('Indicador 2'!$G$14&gt;=1,'Indicador 2'!$G$13)</f>
        <v>0</v>
      </c>
    </row>
    <row r="10" spans="6:9" x14ac:dyDescent="0.25">
      <c r="F10" t="s">
        <v>22</v>
      </c>
      <c r="G10" s="17">
        <f>IF('Indicador 2'!$H$14&lt;0.95,'Indicador 2'!$H$13)</f>
        <v>22</v>
      </c>
      <c r="H10" s="17" t="b">
        <f>IF(AND('Indicador 2'!$H$14&gt;=0.95,'Indicador 2'!$H$14&lt;1),'Indicador 2'!$H$13)</f>
        <v>0</v>
      </c>
      <c r="I10" s="17" t="b">
        <f>IF('Indicador 2'!$H$14&gt;=1,'Indicador 2'!$H$13)</f>
        <v>0</v>
      </c>
    </row>
    <row r="11" spans="6:9" x14ac:dyDescent="0.25">
      <c r="F11" t="s">
        <v>23</v>
      </c>
      <c r="G11" s="17">
        <f>IF('Indicador 2'!$I$14&lt;0.95,'Indicador 2'!$I$13)</f>
        <v>4</v>
      </c>
      <c r="H11" s="17" t="b">
        <f>IF(AND('Indicador 2'!$I$14&gt;=0.95,'Indicador 2'!$I$14&lt;1),'Indicador 2'!$I$13)</f>
        <v>0</v>
      </c>
      <c r="I11" s="17" t="b">
        <f>IF('Indicador 2'!$I$14&gt;=1,'Indicador 2'!$I$13)</f>
        <v>0</v>
      </c>
    </row>
    <row r="12" spans="6:9" x14ac:dyDescent="0.25">
      <c r="F12" t="s">
        <v>24</v>
      </c>
      <c r="G12" s="17">
        <f>IF('Indicador 2'!$J$14&lt;0.95,'Indicador 2'!$J$13)</f>
        <v>11</v>
      </c>
      <c r="H12" s="17" t="b">
        <f>IF(AND('Indicador 2'!$J$14&gt;=0.95,'Indicador 2'!$J$14&lt;1),'Indicador 2'!$J$13)</f>
        <v>0</v>
      </c>
      <c r="I12" s="17" t="b">
        <f>IF('Indicador 2'!$J$14&gt;=1,'Indicador 2'!$J$13)</f>
        <v>0</v>
      </c>
    </row>
    <row r="13" spans="6:9" x14ac:dyDescent="0.25">
      <c r="F13" t="s">
        <v>25</v>
      </c>
      <c r="G13" s="17" t="b">
        <f>IF('Indicador 2'!$K$14&lt;0.95,'Indicador 2'!$K$13)</f>
        <v>0</v>
      </c>
      <c r="H13" s="17" t="b">
        <f>IF(AND('Indicador 2'!$K$14&gt;=0.95,'Indicador 2'!$K$14&lt;1),'Indicador 2'!$K$13)</f>
        <v>0</v>
      </c>
      <c r="I13" s="17">
        <f>IF('Indicador 2'!$K$14&gt;=1,'Indicador 2'!$K$13)</f>
        <v>12</v>
      </c>
    </row>
    <row r="14" spans="6:9" x14ac:dyDescent="0.25">
      <c r="F14" t="s">
        <v>26</v>
      </c>
      <c r="G14" s="17">
        <f>IF('Indicador 2'!$L$14&lt;0.95,'Indicador 2'!$L$13)</f>
        <v>15</v>
      </c>
      <c r="H14" s="17" t="b">
        <f>IF(AND('Indicador 2'!$L$14&gt;=0.95,'Indicador 2'!$L$14&lt;1),'Indicador 2'!$L$13)</f>
        <v>0</v>
      </c>
      <c r="I14" s="17" t="b">
        <f>IF('Indicador 2'!$L$14&gt;=1,'Indicador 2'!$L$13)</f>
        <v>0</v>
      </c>
    </row>
    <row r="15" spans="6:9" x14ac:dyDescent="0.25">
      <c r="F15" t="s">
        <v>27</v>
      </c>
      <c r="G15" s="17" t="b">
        <f>IF('Indicador 2'!$M$14&lt;0.95,'Indicador 2'!$M$13)</f>
        <v>0</v>
      </c>
      <c r="H15" s="17" t="b">
        <f>IF(AND('Indicador 2'!$M$14&gt;=0.95,'Indicador 2'!$M$14&lt;1),'Indicador 2'!$M$13)</f>
        <v>0</v>
      </c>
      <c r="I15" s="17">
        <f>IF('Indicador 2'!$M$14&gt;=1,'Indicador 2'!$M$13)</f>
        <v>5</v>
      </c>
    </row>
    <row r="16" spans="6:9" x14ac:dyDescent="0.25">
      <c r="F16" t="s">
        <v>28</v>
      </c>
      <c r="G16" s="17" t="b">
        <f>IF('Indicador 2'!$N$14&lt;0.95,'Indicador 2'!$N$13)</f>
        <v>0</v>
      </c>
      <c r="H16" s="17" t="b">
        <f>IF(AND('Indicador 2'!$N$14&gt;=0.95,'Indicador 2'!$N$14&lt;1),'Indicador 2'!$N$13)</f>
        <v>0</v>
      </c>
      <c r="I16" s="17">
        <f>IF('Indicador 2'!$N$14&gt;=1,'Indicador 2'!$N$13)</f>
        <v>21</v>
      </c>
    </row>
  </sheetData>
  <mergeCells count="1">
    <mergeCell ref="F3:I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16"/>
  <sheetViews>
    <sheetView zoomScaleNormal="100" workbookViewId="0"/>
  </sheetViews>
  <sheetFormatPr defaultRowHeight="15" x14ac:dyDescent="0.25"/>
  <cols>
    <col min="1" max="1025" width="8.7109375" customWidth="1"/>
  </cols>
  <sheetData>
    <row r="3" spans="6:9" x14ac:dyDescent="0.25">
      <c r="F3" s="57" t="s">
        <v>71</v>
      </c>
      <c r="G3" s="57"/>
      <c r="H3" s="57"/>
      <c r="I3" s="57"/>
    </row>
    <row r="4" spans="6:9" x14ac:dyDescent="0.25">
      <c r="G4" t="s">
        <v>73</v>
      </c>
      <c r="H4" t="s">
        <v>74</v>
      </c>
      <c r="I4" t="s">
        <v>75</v>
      </c>
    </row>
    <row r="5" spans="6:9" x14ac:dyDescent="0.25">
      <c r="F5" t="s">
        <v>17</v>
      </c>
      <c r="G5" s="17">
        <f>IF('Indicador 3'!$C$14&lt;0.95,'Indicador 3'!$C$13)</f>
        <v>2</v>
      </c>
      <c r="H5" s="17" t="b">
        <f>IF(AND('Indicador 3'!$C$14&gt;=0.95,'Indicador 3'!$C$14&lt;1),'Indicador 3'!$C$13)</f>
        <v>0</v>
      </c>
      <c r="I5" s="17" t="b">
        <f>IF('Indicador 3'!$C$14&gt;=1,'Indicador 3'!$C$13)</f>
        <v>0</v>
      </c>
    </row>
    <row r="6" spans="6:9" x14ac:dyDescent="0.25">
      <c r="F6" t="s">
        <v>18</v>
      </c>
      <c r="G6" s="17" t="b">
        <f>IF('Indicador 3'!$D$14&lt;0.95,'Indicador 3'!$D$13)</f>
        <v>0</v>
      </c>
      <c r="H6" s="17" t="b">
        <f>IF(AND('Indicador 3'!$D$14&gt;=0.95,'Indicador 3'!$D$14&lt;1),'Indicador 3'!$D$13)</f>
        <v>0</v>
      </c>
      <c r="I6" s="17">
        <f>IF('Indicador 3'!$D$14&gt;=1,'Indicador 3'!$D$13)</f>
        <v>4</v>
      </c>
    </row>
    <row r="7" spans="6:9" x14ac:dyDescent="0.25">
      <c r="F7" t="s">
        <v>19</v>
      </c>
      <c r="G7" s="17">
        <f>IF('Indicador 3'!$E$14&lt;0.95,'Indicador 3'!$E$13)</f>
        <v>3</v>
      </c>
      <c r="H7" s="17" t="b">
        <f>IF(AND('Indicador 3'!$E$14&gt;=0.95,'Indicador 3'!$E$14&lt;1),'Indicador 3'!$E$13)</f>
        <v>0</v>
      </c>
      <c r="I7" s="17" t="b">
        <f>IF('Indicador 3'!$E$14&gt;=1,'Indicador 3'!$E$13)</f>
        <v>0</v>
      </c>
    </row>
    <row r="8" spans="6:9" x14ac:dyDescent="0.25">
      <c r="F8" t="s">
        <v>20</v>
      </c>
      <c r="G8" s="17" t="b">
        <f>IF('Indicador 3'!$F$14&lt;0.95,'Indicador 3'!$F$13)</f>
        <v>0</v>
      </c>
      <c r="H8" s="17" t="b">
        <f>IF(AND('Indicador 3'!$F$14&gt;=0.95,'Indicador 3'!$F$14&lt;1),'Indicador 3'!$F$13)</f>
        <v>0</v>
      </c>
      <c r="I8" s="17">
        <f>IF('Indicador 3'!$F$14&gt;=1,'Indicador 3'!$F$13)</f>
        <v>1</v>
      </c>
    </row>
    <row r="9" spans="6:9" x14ac:dyDescent="0.25">
      <c r="F9" t="s">
        <v>21</v>
      </c>
      <c r="G9" s="17">
        <f>IF('Indicador 3'!$G$14&lt;0.95,'Indicador 3'!$G$13)</f>
        <v>0</v>
      </c>
      <c r="H9" s="17" t="b">
        <f>IF(AND('Indicador 3'!$G$14&gt;=0.95,'Indicador 3'!$G$14&lt;1),'Indicador 3'!$G$13)</f>
        <v>0</v>
      </c>
      <c r="I9" s="17" t="b">
        <f>IF('Indicador 3'!$G$14&gt;=1,'Indicador 3'!$G$13)</f>
        <v>0</v>
      </c>
    </row>
    <row r="10" spans="6:9" x14ac:dyDescent="0.25">
      <c r="F10" t="s">
        <v>22</v>
      </c>
      <c r="G10" s="17">
        <f>IF('Indicador 3'!$H$14&lt;0.95,'Indicador 3'!$H$13)</f>
        <v>2</v>
      </c>
      <c r="H10" s="17" t="b">
        <f>IF(AND('Indicador 3'!$H$14&gt;=0.95,'Indicador 3'!$H$14&lt;1),'Indicador 3'!$H$13)</f>
        <v>0</v>
      </c>
      <c r="I10" s="17" t="b">
        <f>IF('Indicador 3'!$H$14&gt;=1,'Indicador 3'!$H$13)</f>
        <v>0</v>
      </c>
    </row>
    <row r="11" spans="6:9" x14ac:dyDescent="0.25">
      <c r="F11" t="s">
        <v>23</v>
      </c>
      <c r="G11" s="17" t="b">
        <f>IF('Indicador 3'!$I$14&lt;0.95,'Indicador 3'!$I$13)</f>
        <v>0</v>
      </c>
      <c r="H11" s="17" t="b">
        <f>IF(AND('Indicador 3'!$I$14&gt;=0.95,'Indicador 3'!$I$14&lt;1),'Indicador 3'!$I$13)</f>
        <v>0</v>
      </c>
      <c r="I11" s="17">
        <f>IF('Indicador 3'!$I$14&gt;=1,'Indicador 3'!$I$13)</f>
        <v>5</v>
      </c>
    </row>
    <row r="12" spans="6:9" x14ac:dyDescent="0.25">
      <c r="F12" t="s">
        <v>24</v>
      </c>
      <c r="G12" s="17" t="b">
        <f>IF('Indicador 3'!$J$14&lt;0.95,'Indicador 3'!$J$13)</f>
        <v>0</v>
      </c>
      <c r="H12" s="17" t="b">
        <f>IF(AND('Indicador 3'!$J$14&gt;=0.95,'Indicador 3'!$J$14&lt;1),'Indicador 3'!$J$13)</f>
        <v>0</v>
      </c>
      <c r="I12" s="17">
        <f>IF('Indicador 3'!$J$14&gt;=1,'Indicador 3'!$J$13)</f>
        <v>2</v>
      </c>
    </row>
    <row r="13" spans="6:9" x14ac:dyDescent="0.25">
      <c r="F13" t="s">
        <v>25</v>
      </c>
      <c r="G13" s="17">
        <f>IF('Indicador 3'!$K$14&lt;0.95,'Indicador 3'!$K$13)</f>
        <v>0</v>
      </c>
      <c r="H13" s="17" t="b">
        <f>IF(AND('Indicador 3'!$K$14&gt;=0.95,'Indicador 3'!$K$14&lt;1),'Indicador 3'!$K$13)</f>
        <v>0</v>
      </c>
      <c r="I13" s="17" t="b">
        <f>IF('Indicador 3'!$K$14&gt;=1,'Indicador 3'!$K$13)</f>
        <v>0</v>
      </c>
    </row>
    <row r="14" spans="6:9" x14ac:dyDescent="0.25">
      <c r="F14" t="s">
        <v>26</v>
      </c>
      <c r="G14" s="17" t="b">
        <f>IF('Indicador 3'!$L$14&lt;0.95,'Indicador 3'!$L$13)</f>
        <v>0</v>
      </c>
      <c r="H14" s="17" t="b">
        <f>IF(AND('Indicador 3'!$L$14&gt;=0.95,'Indicador 3'!$L$14&lt;1),'Indicador 3'!$L$13)</f>
        <v>0</v>
      </c>
      <c r="I14" s="17">
        <f>IF('Indicador 3'!$L$14&gt;=1,'Indicador 3'!$L$13)</f>
        <v>3</v>
      </c>
    </row>
    <row r="15" spans="6:9" x14ac:dyDescent="0.25">
      <c r="F15" t="s">
        <v>27</v>
      </c>
      <c r="G15" s="17">
        <f>IF('Indicador 3'!$M$14&lt;0.95,'Indicador 3'!$M$13)</f>
        <v>4</v>
      </c>
      <c r="H15" s="17" t="b">
        <f>IF(AND('Indicador 3'!$M$14&gt;=0.95,'Indicador 3'!$M$14&lt;1),'Indicador 3'!$M$13)</f>
        <v>0</v>
      </c>
      <c r="I15" s="17" t="b">
        <f>IF('Indicador 3'!$M$14&gt;=1,'Indicador 3'!$M$13)</f>
        <v>0</v>
      </c>
    </row>
    <row r="16" spans="6:9" x14ac:dyDescent="0.25">
      <c r="F16" t="s">
        <v>28</v>
      </c>
      <c r="G16" s="17">
        <f>IF('Indicador 3'!$N$14&lt;0.95,'Indicador 3'!$N$13)</f>
        <v>0</v>
      </c>
      <c r="H16" s="17" t="b">
        <f>IF(AND('Indicador 3'!$N$14&gt;=0.95,'Indicador 3'!$N$14&lt;1),'Indicador 3'!$N$13)</f>
        <v>0</v>
      </c>
      <c r="I16" s="17" t="b">
        <f>IF('Indicador 3'!$N$14&gt;=1,'Indicador 3'!$N$13)</f>
        <v>0</v>
      </c>
    </row>
  </sheetData>
  <mergeCells count="1">
    <mergeCell ref="F3:I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16"/>
  <sheetViews>
    <sheetView zoomScaleNormal="100" workbookViewId="0"/>
  </sheetViews>
  <sheetFormatPr defaultRowHeight="15" x14ac:dyDescent="0.25"/>
  <cols>
    <col min="1" max="1025" width="8.7109375" customWidth="1"/>
  </cols>
  <sheetData>
    <row r="3" spans="6:9" x14ac:dyDescent="0.25">
      <c r="F3" s="57" t="s">
        <v>81</v>
      </c>
      <c r="G3" s="57"/>
      <c r="H3" s="57"/>
      <c r="I3" s="57"/>
    </row>
    <row r="4" spans="6:9" x14ac:dyDescent="0.25">
      <c r="G4" t="s">
        <v>73</v>
      </c>
      <c r="H4" t="s">
        <v>74</v>
      </c>
      <c r="I4" t="s">
        <v>75</v>
      </c>
    </row>
    <row r="5" spans="6:9" x14ac:dyDescent="0.25">
      <c r="F5" t="s">
        <v>17</v>
      </c>
      <c r="G5" s="17">
        <f>IF('Indicador 4'!$C$14&lt;0.95,'Indicador 4'!$C$12)</f>
        <v>18</v>
      </c>
      <c r="H5" s="17" t="b">
        <f>IF(AND('Indicador 4'!$C$14&gt;=0.95,'Indicador 4'!$C$14&lt;1),'Indicador 4'!$C$12)</f>
        <v>0</v>
      </c>
      <c r="I5" s="17" t="b">
        <f>IF('Indicador 4'!$C$14&gt;=1,'Indicador 4'!$C$12)</f>
        <v>0</v>
      </c>
    </row>
    <row r="6" spans="6:9" x14ac:dyDescent="0.25">
      <c r="F6" t="s">
        <v>18</v>
      </c>
      <c r="G6" s="17" t="b">
        <f>IF('Indicador 4'!$D$14&lt;0.95,'Indicador 4'!$D$12)</f>
        <v>0</v>
      </c>
      <c r="H6" s="17" t="b">
        <f>IF(AND('Indicador 4'!$D$14&gt;=0.95,'Indicador 4'!$D$14&lt;1),'Indicador 4'!$D$12)</f>
        <v>0</v>
      </c>
      <c r="I6" s="17">
        <f>IF('Indicador 4'!$D$14&gt;=1,'Indicador 4'!$D$12)</f>
        <v>19</v>
      </c>
    </row>
    <row r="7" spans="6:9" x14ac:dyDescent="0.25">
      <c r="F7" t="s">
        <v>19</v>
      </c>
      <c r="G7" s="17" t="b">
        <f>IF('Indicador 4'!$E$14&lt;0.95,'Indicador 4'!$E$12)</f>
        <v>0</v>
      </c>
      <c r="H7" s="17" t="b">
        <f>IF(AND('Indicador 4'!$E$14&gt;=0.95,'Indicador 4'!$E$14&lt;1),'Indicador 4'!$E$12)</f>
        <v>0</v>
      </c>
      <c r="I7" s="17">
        <f>IF('Indicador 4'!$E$14&gt;=1,'Indicador 4'!$E$12)</f>
        <v>20</v>
      </c>
    </row>
    <row r="8" spans="6:9" x14ac:dyDescent="0.25">
      <c r="F8" t="s">
        <v>20</v>
      </c>
      <c r="G8" s="17" t="b">
        <f>IF('Indicador 4'!$F$14&lt;0.95,'Indicador 4'!$F$13)</f>
        <v>0</v>
      </c>
      <c r="H8" s="17" t="b">
        <f>IF(AND('Indicador 4'!$F$14&gt;=0.95,'Indicador 4'!$F$14&lt;1),'Indicador 4'!$F$13)</f>
        <v>0</v>
      </c>
      <c r="I8" s="17">
        <f>IF('Indicador 4'!$F$14&gt;=1,'Indicador 4'!$F$13)</f>
        <v>16</v>
      </c>
    </row>
    <row r="9" spans="6:9" x14ac:dyDescent="0.25">
      <c r="F9" t="s">
        <v>21</v>
      </c>
      <c r="G9" s="17" t="b">
        <f>IF('Indicador 4'!$G$14&lt;0.95,'Indicador 4'!$G$13)</f>
        <v>0</v>
      </c>
      <c r="H9" s="17" t="b">
        <f>IF(AND('Indicador 4'!$G$14&gt;=0.95,'Indicador 4'!$G$14&lt;1),'Indicador 4'!$G$13)</f>
        <v>0</v>
      </c>
      <c r="I9" s="17">
        <f>IF('Indicador 4'!$G$14&gt;=1,'Indicador 4'!$G$13)</f>
        <v>23</v>
      </c>
    </row>
    <row r="10" spans="6:9" x14ac:dyDescent="0.25">
      <c r="F10" t="s">
        <v>22</v>
      </c>
      <c r="G10" s="17" t="b">
        <f>IF('Indicador 4'!$H$14&lt;0.95,'Indicador 4'!$H$13)</f>
        <v>0</v>
      </c>
      <c r="H10" s="17" t="b">
        <f>IF(AND('Indicador 4'!$H$14&gt;=0.95,'Indicador 4'!$H$14&lt;1),'Indicador 4'!$H$13)</f>
        <v>0</v>
      </c>
      <c r="I10" s="17">
        <f>IF('Indicador 4'!$H$14&gt;=1,'Indicador 4'!$H$13)</f>
        <v>24</v>
      </c>
    </row>
    <row r="11" spans="6:9" x14ac:dyDescent="0.25">
      <c r="F11" t="s">
        <v>23</v>
      </c>
      <c r="G11" s="17" t="b">
        <f>IF('Indicador 4'!$I$14&lt;0.95,'Indicador 4'!$I$13)</f>
        <v>0</v>
      </c>
      <c r="H11" s="17" t="b">
        <f>IF(AND('Indicador 4'!$I$14&gt;=0.95,'Indicador 4'!$I$14&lt;1),'Indicador 4'!$I$13)</f>
        <v>0</v>
      </c>
      <c r="I11" s="17">
        <f>IF('Indicador 4'!$I$14&gt;=1,'Indicador 4'!$I$13)</f>
        <v>19</v>
      </c>
    </row>
    <row r="12" spans="6:9" x14ac:dyDescent="0.25">
      <c r="F12" t="s">
        <v>24</v>
      </c>
      <c r="G12" s="17" t="b">
        <f>IF('Indicador 4'!$J$14&lt;0.95,'Indicador 4'!$J$13)</f>
        <v>0</v>
      </c>
      <c r="H12" s="17" t="b">
        <f>IF(AND('Indicador 4'!$J$14&gt;=0.95,'Indicador 4'!$J$14&lt;1),'Indicador 4'!$J$13)</f>
        <v>0</v>
      </c>
      <c r="I12" s="17">
        <f>IF('Indicador 4'!$J$14&gt;=1,'Indicador 4'!$J$13)</f>
        <v>3</v>
      </c>
    </row>
    <row r="13" spans="6:9" x14ac:dyDescent="0.25">
      <c r="F13" t="s">
        <v>25</v>
      </c>
      <c r="G13" s="17" t="b">
        <f>IF('Indicador 4'!$K$14&lt;0.95,'Indicador 4'!$K$13)</f>
        <v>0</v>
      </c>
      <c r="H13" s="17" t="b">
        <f>IF(AND('Indicador 4'!$K$14&gt;=0.95,'Indicador 4'!$K$14&lt;1),'Indicador 4'!$K$13)</f>
        <v>0</v>
      </c>
      <c r="I13" s="17">
        <f>IF('Indicador 4'!$K$14&gt;=1,'Indicador 4'!$K$13)</f>
        <v>9</v>
      </c>
    </row>
    <row r="14" spans="6:9" x14ac:dyDescent="0.25">
      <c r="F14" t="s">
        <v>26</v>
      </c>
      <c r="G14" s="17" t="b">
        <f>IF('Indicador 4'!$L$14&lt;0.95,'Indicador 4'!$L$13)</f>
        <v>0</v>
      </c>
      <c r="H14" s="17" t="b">
        <f>IF(AND('Indicador 4'!$L$14&gt;=0.95,'Indicador 4'!$L$14&lt;1),'Indicador 4'!$L$13)</f>
        <v>0</v>
      </c>
      <c r="I14" s="17">
        <f>IF('Indicador 4'!$L$14&gt;=1,'Indicador 4'!$L$13)</f>
        <v>3</v>
      </c>
    </row>
    <row r="15" spans="6:9" x14ac:dyDescent="0.25">
      <c r="F15" t="s">
        <v>27</v>
      </c>
      <c r="G15" s="17" t="b">
        <f>IF('Indicador 4'!$M$14&lt;0.95,'Indicador 4'!$M$13)</f>
        <v>0</v>
      </c>
      <c r="H15" s="17" t="b">
        <f>IF(AND('Indicador 4'!$M$14&gt;=0.95,'Indicador 4'!$M$14&lt;1),'Indicador 4'!$M$13)</f>
        <v>0</v>
      </c>
      <c r="I15" s="17">
        <f>IF('Indicador 4'!$M$14&gt;=1,'Indicador 4'!$M$13)</f>
        <v>6</v>
      </c>
    </row>
    <row r="16" spans="6:9" x14ac:dyDescent="0.25">
      <c r="F16" t="s">
        <v>28</v>
      </c>
      <c r="G16" s="17" t="b">
        <f>IF('Indicador 4'!$N$14&lt;0.95,'Indicador 4'!$N$13)</f>
        <v>0</v>
      </c>
      <c r="H16" s="17" t="b">
        <f>IF(AND('Indicador 4'!$N$14&gt;=0.95,'Indicador 4'!$N$14&lt;1),'Indicador 4'!$N$13)</f>
        <v>0</v>
      </c>
      <c r="I16" s="17">
        <f>IF('Indicador 4'!$N$14&gt;=1,'Indicador 4'!$N$13)</f>
        <v>10</v>
      </c>
    </row>
  </sheetData>
  <mergeCells count="1">
    <mergeCell ref="F3:I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16"/>
  <sheetViews>
    <sheetView zoomScaleNormal="100" workbookViewId="0"/>
  </sheetViews>
  <sheetFormatPr defaultRowHeight="15" x14ac:dyDescent="0.25"/>
  <cols>
    <col min="1" max="1025" width="8.7109375" customWidth="1"/>
  </cols>
  <sheetData>
    <row r="3" spans="6:9" x14ac:dyDescent="0.25">
      <c r="F3" s="57" t="s">
        <v>82</v>
      </c>
      <c r="G3" s="57"/>
      <c r="H3" s="57"/>
      <c r="I3" s="57"/>
    </row>
    <row r="4" spans="6:9" x14ac:dyDescent="0.25">
      <c r="G4" t="s">
        <v>73</v>
      </c>
      <c r="H4" t="s">
        <v>74</v>
      </c>
      <c r="I4" t="s">
        <v>75</v>
      </c>
    </row>
    <row r="5" spans="6:9" x14ac:dyDescent="0.25">
      <c r="F5" t="s">
        <v>17</v>
      </c>
      <c r="G5" s="17">
        <f>IF('Indicador 5'!$C$14&lt;0.95,'Indicador 5'!$C$13)</f>
        <v>13</v>
      </c>
      <c r="H5" s="17" t="b">
        <f>IF(AND('Indicador 5'!$C$14&gt;=0.95,'Indicador 5'!$C$14&lt;1),'Indicador 5'!$C$13)</f>
        <v>0</v>
      </c>
      <c r="I5" s="17" t="b">
        <f>IF('Indicador 5'!$C$14&gt;=1,'Indicador 5'!$C$13)</f>
        <v>0</v>
      </c>
    </row>
    <row r="6" spans="6:9" x14ac:dyDescent="0.25">
      <c r="F6" t="s">
        <v>18</v>
      </c>
      <c r="G6" s="17">
        <f>IF('Indicador 5'!$D$14&lt;0.95,'Indicador 5'!$D$13)</f>
        <v>5</v>
      </c>
      <c r="H6" s="17" t="b">
        <f>IF(AND('Indicador 5'!$D$14&gt;=0.95,'Indicador 5'!$D$14&lt;1),'Indicador 5'!$D$13)</f>
        <v>0</v>
      </c>
      <c r="I6" s="17" t="b">
        <f>IF('Indicador 5'!$D$14&gt;=1,'Indicador 5'!$D$13)</f>
        <v>0</v>
      </c>
    </row>
    <row r="7" spans="6:9" x14ac:dyDescent="0.25">
      <c r="F7" t="s">
        <v>19</v>
      </c>
      <c r="G7" s="17">
        <f>IF('Indicador 5'!$E$14&lt;0.95,'Indicador 5'!$E$13)</f>
        <v>3</v>
      </c>
      <c r="H7" s="17" t="b">
        <f>IF(AND('Indicador 5'!$E$14&gt;=0.95,'Indicador 5'!$E$14&lt;1),'Indicador 5'!$E$13)</f>
        <v>0</v>
      </c>
      <c r="I7" s="17" t="b">
        <f>IF('Indicador 5'!$E$14&gt;=1,'Indicador 5'!$E$13)</f>
        <v>0</v>
      </c>
    </row>
    <row r="8" spans="6:9" x14ac:dyDescent="0.25">
      <c r="F8" t="s">
        <v>20</v>
      </c>
      <c r="G8" s="17">
        <f>IF('Indicador 5'!$F$14&lt;0.95,'Indicador 5'!$F$13)</f>
        <v>0</v>
      </c>
      <c r="H8" s="17" t="b">
        <f>IF(AND('Indicador 5'!$F$14&gt;=0.95,'Indicador 5'!$F$14&lt;1),'Indicador 5'!$F$13)</f>
        <v>0</v>
      </c>
      <c r="I8" s="17" t="b">
        <f>IF('Indicador 5'!$F$14&gt;=1,'Indicador 5'!$F$13)</f>
        <v>0</v>
      </c>
    </row>
    <row r="9" spans="6:9" x14ac:dyDescent="0.25">
      <c r="F9" t="s">
        <v>21</v>
      </c>
      <c r="G9" s="17">
        <f>IF('Indicador 5'!$G$14&lt;0.95,'Indicador 5'!$G$13)</f>
        <v>7</v>
      </c>
      <c r="H9" s="17" t="b">
        <f>IF(AND('Indicador 5'!$G$14&gt;=0.95,'Indicador 5'!$G$14&lt;1),'Indicador 5'!$G$13)</f>
        <v>0</v>
      </c>
      <c r="I9" s="17" t="b">
        <f>IF('Indicador 5'!$G$14&gt;=1,'Indicador 5'!$G$13)</f>
        <v>0</v>
      </c>
    </row>
    <row r="10" spans="6:9" x14ac:dyDescent="0.25">
      <c r="F10" t="s">
        <v>22</v>
      </c>
      <c r="G10" s="17">
        <f>IF('Indicador 5'!$H$14&lt;0.95,'Indicador 5'!$H$13)</f>
        <v>4</v>
      </c>
      <c r="H10" s="17" t="b">
        <f>IF(AND('Indicador 5'!$H$14&gt;=0.95,'Indicador 5'!$H$14&lt;1),'Indicador 5'!$H$13)</f>
        <v>0</v>
      </c>
      <c r="I10" s="17" t="b">
        <f>IF('Indicador 5'!$H$14&gt;=1,'Indicador 5'!$H$13)</f>
        <v>0</v>
      </c>
    </row>
    <row r="11" spans="6:9" x14ac:dyDescent="0.25">
      <c r="F11" t="s">
        <v>23</v>
      </c>
      <c r="G11" s="17">
        <f>IF('Indicador 5'!$I$14&lt;0.95,'Indicador 5'!$I$13)</f>
        <v>1</v>
      </c>
      <c r="H11" s="17" t="b">
        <f>IF(AND('Indicador 5'!$I$14&gt;=0.95,'Indicador 5'!$I$14&lt;1),'Indicador 5'!$I$13)</f>
        <v>0</v>
      </c>
      <c r="I11" s="17" t="b">
        <f>IF('Indicador 5'!$I$14&gt;=1,'Indicador 5'!$I$13)</f>
        <v>0</v>
      </c>
    </row>
    <row r="12" spans="6:9" x14ac:dyDescent="0.25">
      <c r="F12" t="s">
        <v>24</v>
      </c>
      <c r="G12" s="17">
        <f>IF('Indicador 5'!$J$14&lt;0.95,'Indicador 5'!$J$13)</f>
        <v>0</v>
      </c>
      <c r="H12" s="17" t="b">
        <f>IF(AND('Indicador 5'!$J$14&gt;=0.95,'Indicador 5'!$J$14&lt;1),'Indicador 5'!$J$13)</f>
        <v>0</v>
      </c>
      <c r="I12" s="17" t="b">
        <f>IF('Indicador 5'!$J$14&gt;=1,'Indicador 5'!$J$13)</f>
        <v>0</v>
      </c>
    </row>
    <row r="13" spans="6:9" x14ac:dyDescent="0.25">
      <c r="F13" t="s">
        <v>25</v>
      </c>
      <c r="G13" s="17">
        <f>IF('Indicador 5'!$K$14&lt;0.95,'Indicador 5'!$K$13)</f>
        <v>0</v>
      </c>
      <c r="H13" s="17" t="b">
        <f>IF(AND('Indicador 5'!$K$14&gt;=0.95,'Indicador 5'!$K$14&lt;1),'Indicador 5'!$K$13)</f>
        <v>0</v>
      </c>
      <c r="I13" s="17" t="b">
        <f>IF('Indicador 5'!$K$14&gt;=1,'Indicador 5'!$K$13)</f>
        <v>0</v>
      </c>
    </row>
    <row r="14" spans="6:9" x14ac:dyDescent="0.25">
      <c r="F14" t="s">
        <v>26</v>
      </c>
      <c r="G14" s="17">
        <f>IF('Indicador 5'!$L$14&lt;0.95,'Indicador 5'!$L$13)</f>
        <v>3</v>
      </c>
      <c r="H14" s="17" t="b">
        <f>IF(AND('Indicador 5'!$L$14&gt;=0.95,'Indicador 5'!$L$14&lt;1),'Indicador 5'!$L$13)</f>
        <v>0</v>
      </c>
      <c r="I14" s="17" t="b">
        <f>IF('Indicador 5'!$L$14&gt;=1,'Indicador 5'!$L$13)</f>
        <v>0</v>
      </c>
    </row>
    <row r="15" spans="6:9" x14ac:dyDescent="0.25">
      <c r="F15" t="s">
        <v>27</v>
      </c>
      <c r="G15" s="17">
        <f>IF('Indicador 5'!$M$14&lt;0.95,'Indicador 5'!$M$13)</f>
        <v>6</v>
      </c>
      <c r="H15" s="17" t="b">
        <f>IF(AND('Indicador 5'!$M$14&gt;=0.95,'Indicador 5'!$M$14&lt;1),'Indicador 5'!$M$13)</f>
        <v>0</v>
      </c>
      <c r="I15" s="17" t="b">
        <f>IF('Indicador 5'!$M$14&gt;=1,'Indicador 5'!$M$13)</f>
        <v>0</v>
      </c>
    </row>
    <row r="16" spans="6:9" x14ac:dyDescent="0.25">
      <c r="F16" t="s">
        <v>28</v>
      </c>
      <c r="G16" s="17">
        <f>IF('Indicador 5'!$N$14&lt;0.95,'Indicador 5'!$N$13)</f>
        <v>10</v>
      </c>
      <c r="H16" s="17" t="b">
        <f>IF(AND('Indicador 5'!$N$14&gt;=0.95,'Indicador 5'!$N$14&lt;1),'Indicador 5'!$N$13)</f>
        <v>0</v>
      </c>
      <c r="I16" s="17" t="b">
        <f>IF('Indicador 5'!$N$14&gt;=1,'Indicador 5'!$N$13)</f>
        <v>0</v>
      </c>
    </row>
  </sheetData>
  <mergeCells count="1">
    <mergeCell ref="F3:I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17"/>
  <sheetViews>
    <sheetView zoomScaleNormal="100" workbookViewId="0"/>
  </sheetViews>
  <sheetFormatPr defaultRowHeight="15" x14ac:dyDescent="0.25"/>
  <cols>
    <col min="1" max="1025" width="8.7109375" customWidth="1"/>
  </cols>
  <sheetData>
    <row r="3" spans="6:9" x14ac:dyDescent="0.25">
      <c r="F3" s="57" t="s">
        <v>83</v>
      </c>
      <c r="G3" s="57"/>
      <c r="H3" s="57"/>
      <c r="I3" s="57"/>
    </row>
    <row r="4" spans="6:9" x14ac:dyDescent="0.25">
      <c r="G4" t="s">
        <v>73</v>
      </c>
      <c r="H4" t="s">
        <v>74</v>
      </c>
      <c r="I4" t="s">
        <v>75</v>
      </c>
    </row>
    <row r="5" spans="6:9" x14ac:dyDescent="0.25">
      <c r="F5" t="s">
        <v>17</v>
      </c>
      <c r="G5" s="17">
        <f>IF('Indicador 6'!$C$13&lt;0.95,'Indicador 6'!$D$12)</f>
        <v>116795.11</v>
      </c>
      <c r="H5" s="17" t="b">
        <f>IF(AND('Indicador 6'!$C$13&gt;=0.95,'Indicador 6'!$C$13&lt;1),'Indicador 6'!$D$12)</f>
        <v>0</v>
      </c>
      <c r="I5" s="17" t="b">
        <f>IF('Indicador 6'!$C$13&gt;=1,'Indicador 6'!$D$12)</f>
        <v>0</v>
      </c>
    </row>
    <row r="6" spans="6:9" x14ac:dyDescent="0.25">
      <c r="F6" t="s">
        <v>18</v>
      </c>
      <c r="G6" s="17">
        <f>IF('Indicador 6'!$D$13&lt;0.95,'Indicador 6'!$E$12)</f>
        <v>158347.06</v>
      </c>
      <c r="H6" s="17" t="b">
        <f>IF(AND('Indicador 6'!$D$13&gt;=0.95,'Indicador 6'!$D$13&lt;1),'Indicador 6'!$E$12)</f>
        <v>0</v>
      </c>
      <c r="I6" s="17" t="b">
        <f>IF('Indicador 6'!$D$13&gt;=1,'Indicador 6'!$E$12)</f>
        <v>0</v>
      </c>
    </row>
    <row r="7" spans="6:9" x14ac:dyDescent="0.25">
      <c r="F7" t="s">
        <v>19</v>
      </c>
      <c r="G7" s="17">
        <f>IF('Indicador 6'!$E$13&lt;0.95,'Indicador 6'!$F$12)</f>
        <v>202873.44</v>
      </c>
      <c r="H7" s="17" t="b">
        <f>IF(AND('Indicador 6'!$E$13&gt;=0.95,'Indicador 6'!$E$13&lt;1),'Indicador 6'!$F$12)</f>
        <v>0</v>
      </c>
      <c r="I7" s="17" t="b">
        <f>IF('Indicador 6'!$E$13&gt;=1,'Indicador 6'!$F$12)</f>
        <v>0</v>
      </c>
    </row>
    <row r="8" spans="6:9" x14ac:dyDescent="0.25">
      <c r="F8" t="s">
        <v>20</v>
      </c>
      <c r="G8" s="17">
        <f>IF('Indicador 6'!$F$13&lt;0.95,'Indicador 6'!$F$12)</f>
        <v>202873.44</v>
      </c>
      <c r="H8" s="17" t="b">
        <f>IF(AND('Indicador 6'!$F$13&gt;=0.95,'Indicador 6'!$F$13&lt;1),'Indicador 6'!$F$12)</f>
        <v>0</v>
      </c>
      <c r="I8" s="17" t="b">
        <f>IF('Indicador 6'!$F$13&gt;=1,'Indicador 6'!$F$12)</f>
        <v>0</v>
      </c>
    </row>
    <row r="9" spans="6:9" x14ac:dyDescent="0.25">
      <c r="F9" t="s">
        <v>21</v>
      </c>
      <c r="G9" s="17">
        <f>IF('Indicador 6'!$G$13&lt;0.95,'Indicador 6'!$G$12)</f>
        <v>144144.56</v>
      </c>
      <c r="H9" s="17" t="b">
        <f>IF(AND('Indicador 6'!$G$13&gt;=0.95,'Indicador 6'!$G$13&lt;1),'Indicador 6'!$G$12)</f>
        <v>0</v>
      </c>
      <c r="I9" s="17" t="b">
        <f>IF('Indicador 6'!$G$13&gt;=1,'Indicador 6'!$G$12)</f>
        <v>0</v>
      </c>
    </row>
    <row r="10" spans="6:9" x14ac:dyDescent="0.25">
      <c r="F10" t="s">
        <v>22</v>
      </c>
      <c r="G10" s="17">
        <f>IF('Indicador 6'!$H$13&lt;0.95,'Indicador 6'!$H$12)</f>
        <v>170708.01</v>
      </c>
      <c r="H10" s="17" t="b">
        <f>IF(AND('Indicador 6'!$H$13&gt;=0.95,'Indicador 6'!$H$13&lt;1),'Indicador 6'!$H$12)</f>
        <v>0</v>
      </c>
      <c r="I10" s="17" t="b">
        <f>IF('Indicador 6'!$H$13&gt;=1,'Indicador 6'!$H$12)</f>
        <v>0</v>
      </c>
    </row>
    <row r="11" spans="6:9" x14ac:dyDescent="0.25">
      <c r="F11" t="s">
        <v>23</v>
      </c>
      <c r="G11" s="17">
        <f>IF('Indicador 6'!$I$13&lt;0.95,'Indicador 6'!$I$12)</f>
        <v>155258.76</v>
      </c>
      <c r="H11" s="17" t="b">
        <f>IF(AND('Indicador 6'!$I$13&gt;=0.95,'Indicador 6'!$I$13&lt;1),'Indicador 6'!$I$12)</f>
        <v>0</v>
      </c>
      <c r="I11" s="17" t="b">
        <f>IF('Indicador 6'!$I$13&gt;=1,'Indicador 6'!$I$12)</f>
        <v>0</v>
      </c>
    </row>
    <row r="12" spans="6:9" x14ac:dyDescent="0.25">
      <c r="F12" t="s">
        <v>24</v>
      </c>
      <c r="G12" s="17" t="str">
        <f>IF('Indicador 6'!$J$13&lt;0.95,'Indicador 6'!$J$12)</f>
        <v>167,171,26</v>
      </c>
      <c r="H12" s="17" t="b">
        <f>IF(AND('Indicador 6'!$J$13&gt;=0.95,'Indicador 6'!$J$13&lt;1),'Indicador 6'!$J$12)</f>
        <v>0</v>
      </c>
      <c r="I12" s="17" t="b">
        <f>IF('Indicador 6'!$J$13&gt;=1,'Indicador 6'!$J$12)</f>
        <v>0</v>
      </c>
    </row>
    <row r="13" spans="6:9" x14ac:dyDescent="0.25">
      <c r="F13" t="s">
        <v>25</v>
      </c>
      <c r="G13" s="17">
        <f>IF('Indicador 6'!$K$13&lt;0.95,'Indicador 6'!$K$12)</f>
        <v>160276.79999999999</v>
      </c>
      <c r="H13" s="17" t="b">
        <f>IF(AND('Indicador 6'!$K$13&gt;=0.95,'Indicador 6'!$K$13&lt;1),'Indicador 6'!$K$12)</f>
        <v>0</v>
      </c>
      <c r="I13" s="17" t="b">
        <f>IF('Indicador 6'!$K$13&gt;=1,'Indicador 6'!$K$12)</f>
        <v>0</v>
      </c>
    </row>
    <row r="14" spans="6:9" x14ac:dyDescent="0.25">
      <c r="F14" t="s">
        <v>26</v>
      </c>
      <c r="G14" s="17">
        <f>IF('Indicador 6'!$L$13&lt;0.95,'Indicador 6'!$L$12)</f>
        <v>167651.1</v>
      </c>
      <c r="H14" s="17" t="b">
        <f>IF(AND('Indicador 6'!$L$13&gt;=0.95,'Indicador 6'!$L$13&lt;1),'Indicador 6'!$L$12)</f>
        <v>0</v>
      </c>
      <c r="I14" s="17" t="b">
        <f>IF('Indicador 6'!$L$13&gt;=1,'Indicador 6'!$L$12)</f>
        <v>0</v>
      </c>
    </row>
    <row r="15" spans="6:9" x14ac:dyDescent="0.25">
      <c r="F15" t="s">
        <v>27</v>
      </c>
      <c r="G15" s="17">
        <f>IF('Indicador 6'!$M$13&lt;0.95,'Indicador 6'!$M$12)</f>
        <v>160374.48000000001</v>
      </c>
      <c r="H15" s="17" t="b">
        <f>IF(AND('Indicador 6'!$M$13&gt;=0.95,'Indicador 6'!$M$13&lt;1),'Indicador 6'!$M$12)</f>
        <v>0</v>
      </c>
      <c r="I15" s="17" t="b">
        <f>IF('Indicador 6'!$M$13&gt;=1,'Indicador 6'!$M$12)</f>
        <v>0</v>
      </c>
    </row>
    <row r="16" spans="6:9" x14ac:dyDescent="0.25">
      <c r="F16" t="s">
        <v>28</v>
      </c>
      <c r="G16" s="17">
        <f>IF('Indicador 6'!$N$13&lt;0.95,'Indicador 6'!$N$12)</f>
        <v>263177.25</v>
      </c>
      <c r="H16" s="17" t="b">
        <f>IF(AND('Indicador 6'!$N$13&gt;=0.95,'Indicador 6'!$N$13&lt;1),'Indicador 6'!$N$12)</f>
        <v>0</v>
      </c>
      <c r="I16" s="17" t="b">
        <f>IF('Indicador 6'!$N$13&gt;=1,'Indicador 6'!$N$12)</f>
        <v>0</v>
      </c>
    </row>
    <row r="17" spans="7:9" x14ac:dyDescent="0.25">
      <c r="G17" s="17"/>
      <c r="H17" s="17"/>
      <c r="I17" s="17"/>
    </row>
  </sheetData>
  <mergeCells count="1">
    <mergeCell ref="F3:I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Q32"/>
  <sheetViews>
    <sheetView topLeftCell="A4" zoomScaleNormal="100" workbookViewId="0">
      <selection activeCell="N14" sqref="N14"/>
    </sheetView>
  </sheetViews>
  <sheetFormatPr defaultRowHeight="15" x14ac:dyDescent="0.25"/>
  <cols>
    <col min="1" max="1" width="1.28515625" customWidth="1"/>
    <col min="2" max="2" width="9.28515625" customWidth="1"/>
    <col min="3" max="3" width="12.140625" customWidth="1"/>
    <col min="4" max="7" width="8.140625" customWidth="1"/>
    <col min="8" max="8" width="8.42578125" customWidth="1"/>
    <col min="9" max="9" width="8.85546875" customWidth="1"/>
    <col min="10" max="13" width="8.140625" customWidth="1"/>
    <col min="14" max="14" width="6.7109375" customWidth="1"/>
    <col min="15" max="15" width="17.5703125" customWidth="1"/>
    <col min="16" max="16" width="8.140625" customWidth="1"/>
    <col min="17" max="17" width="20.42578125" customWidth="1"/>
    <col min="18" max="1025" width="8.7109375" customWidth="1"/>
  </cols>
  <sheetData>
    <row r="3" spans="2:17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17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7" ht="20.100000000000001" customHeight="1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7" ht="27.75" customHeight="1" x14ac:dyDescent="0.25">
      <c r="B6" s="50" t="s">
        <v>38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</row>
    <row r="7" spans="2:17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2" t="s">
        <v>6</v>
      </c>
    </row>
    <row r="8" spans="2:17" ht="54.75" customHeight="1" x14ac:dyDescent="0.25">
      <c r="B8" s="47" t="s">
        <v>39</v>
      </c>
      <c r="C8" s="47"/>
      <c r="D8" s="47"/>
      <c r="E8" s="47"/>
      <c r="F8" s="47"/>
      <c r="G8" s="47"/>
      <c r="H8" s="48" t="s">
        <v>40</v>
      </c>
      <c r="I8" s="48"/>
      <c r="J8" s="48"/>
      <c r="K8" s="48" t="s">
        <v>9</v>
      </c>
      <c r="L8" s="48"/>
      <c r="M8" s="48" t="s">
        <v>41</v>
      </c>
      <c r="N8" s="48"/>
      <c r="O8" s="4" t="s">
        <v>11</v>
      </c>
      <c r="P8" s="5" t="s">
        <v>12</v>
      </c>
      <c r="Q8" s="5" t="s">
        <v>42</v>
      </c>
    </row>
    <row r="9" spans="2:17" ht="20.100000000000001" customHeight="1" x14ac:dyDescent="0.25">
      <c r="B9" s="49" t="s">
        <v>43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 t="s">
        <v>15</v>
      </c>
      <c r="Q9" s="5" t="s">
        <v>44</v>
      </c>
    </row>
    <row r="10" spans="2:17" ht="20.100000000000001" customHeight="1" x14ac:dyDescent="0.25">
      <c r="B10" s="3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" t="s">
        <v>29</v>
      </c>
    </row>
    <row r="11" spans="2:17" ht="20.100000000000001" customHeight="1" x14ac:dyDescent="0.25">
      <c r="B11" s="3" t="s">
        <v>30</v>
      </c>
      <c r="C11" s="3">
        <v>12</v>
      </c>
      <c r="D11" s="3">
        <v>21</v>
      </c>
      <c r="E11" s="3">
        <v>32</v>
      </c>
      <c r="F11" s="3">
        <v>1</v>
      </c>
      <c r="G11" s="3">
        <v>31</v>
      </c>
      <c r="H11" s="3">
        <v>24</v>
      </c>
      <c r="I11" s="3">
        <v>5</v>
      </c>
      <c r="J11" s="3">
        <v>19</v>
      </c>
      <c r="K11" s="3">
        <v>12</v>
      </c>
      <c r="L11" s="3">
        <v>17</v>
      </c>
      <c r="M11" s="3">
        <v>5</v>
      </c>
      <c r="N11" s="3">
        <v>21</v>
      </c>
      <c r="O11" s="3">
        <f>SUM(C11:N11)</f>
        <v>200</v>
      </c>
    </row>
    <row r="12" spans="2:17" x14ac:dyDescent="0.25">
      <c r="B12" s="3" t="s">
        <v>31</v>
      </c>
      <c r="C12" s="20">
        <f>C11*100%</f>
        <v>12</v>
      </c>
      <c r="D12" s="20">
        <f t="shared" ref="D12:O12" si="0">D11*100%</f>
        <v>21</v>
      </c>
      <c r="E12" s="20">
        <f t="shared" si="0"/>
        <v>32</v>
      </c>
      <c r="F12" s="20">
        <f t="shared" si="0"/>
        <v>1</v>
      </c>
      <c r="G12" s="20">
        <f t="shared" si="0"/>
        <v>31</v>
      </c>
      <c r="H12" s="20">
        <f t="shared" si="0"/>
        <v>24</v>
      </c>
      <c r="I12" s="20">
        <f t="shared" si="0"/>
        <v>5</v>
      </c>
      <c r="J12" s="20">
        <f t="shared" si="0"/>
        <v>19</v>
      </c>
      <c r="K12" s="20">
        <f t="shared" si="0"/>
        <v>12</v>
      </c>
      <c r="L12" s="20">
        <f t="shared" si="0"/>
        <v>17</v>
      </c>
      <c r="M12" s="20">
        <f t="shared" si="0"/>
        <v>5</v>
      </c>
      <c r="N12" s="20">
        <f t="shared" si="0"/>
        <v>21</v>
      </c>
      <c r="O12" s="20">
        <f t="shared" si="0"/>
        <v>200</v>
      </c>
    </row>
    <row r="13" spans="2:17" x14ac:dyDescent="0.25">
      <c r="B13" s="3" t="s">
        <v>32</v>
      </c>
      <c r="C13" s="3">
        <v>12</v>
      </c>
      <c r="D13" s="3">
        <v>20</v>
      </c>
      <c r="E13" s="3">
        <v>32</v>
      </c>
      <c r="F13" s="3">
        <v>1</v>
      </c>
      <c r="G13" s="3">
        <v>30</v>
      </c>
      <c r="H13" s="3">
        <v>22</v>
      </c>
      <c r="I13" s="3">
        <v>4</v>
      </c>
      <c r="J13" s="3">
        <v>11</v>
      </c>
      <c r="K13" s="3">
        <v>12</v>
      </c>
      <c r="L13" s="3">
        <v>15</v>
      </c>
      <c r="M13" s="3">
        <v>5</v>
      </c>
      <c r="N13" s="3">
        <v>21</v>
      </c>
      <c r="O13" s="3">
        <f>SUM(C13:N13)</f>
        <v>185</v>
      </c>
    </row>
    <row r="14" spans="2:17" x14ac:dyDescent="0.25">
      <c r="B14" s="3" t="s">
        <v>33</v>
      </c>
      <c r="C14" s="15">
        <f t="shared" ref="C14:O14" si="1">IF($O$8="↑",IF(C13="","",IF(ISERR(C13/C12),"",(C13/C12))),IF($O$8="↓",IF(C13="","",IF(ISERR(C12/C13),"",(C12/C13)))))</f>
        <v>1</v>
      </c>
      <c r="D14" s="15">
        <f t="shared" si="1"/>
        <v>0.95238095238095233</v>
      </c>
      <c r="E14" s="15">
        <f t="shared" si="1"/>
        <v>1</v>
      </c>
      <c r="F14" s="15">
        <f t="shared" si="1"/>
        <v>1</v>
      </c>
      <c r="G14" s="15">
        <f t="shared" si="1"/>
        <v>0.967741935483871</v>
      </c>
      <c r="H14" s="15">
        <f t="shared" si="1"/>
        <v>0.91666666666666663</v>
      </c>
      <c r="I14" s="15">
        <f t="shared" si="1"/>
        <v>0.8</v>
      </c>
      <c r="J14" s="15">
        <f t="shared" si="1"/>
        <v>0.57894736842105265</v>
      </c>
      <c r="K14" s="15">
        <f t="shared" si="1"/>
        <v>1</v>
      </c>
      <c r="L14" s="15">
        <f t="shared" si="1"/>
        <v>0.88235294117647056</v>
      </c>
      <c r="M14" s="15">
        <f t="shared" si="1"/>
        <v>1</v>
      </c>
      <c r="N14" s="15">
        <f t="shared" si="1"/>
        <v>1</v>
      </c>
      <c r="O14" s="15">
        <f t="shared" si="1"/>
        <v>0.92500000000000004</v>
      </c>
    </row>
    <row r="15" spans="2:17" ht="8.25" customHeight="1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17" ht="8.25" customHeight="1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7.5" customHeight="1" x14ac:dyDescent="0.25"/>
    <row r="18" spans="2:15" ht="7.5" customHeight="1" x14ac:dyDescent="0.25"/>
    <row r="19" spans="2:15" ht="10.35" customHeight="1" x14ac:dyDescent="0.25"/>
    <row r="20" spans="2:15" ht="9" customHeight="1" x14ac:dyDescent="0.25"/>
    <row r="21" spans="2:15" ht="8.25" customHeight="1" x14ac:dyDescent="0.25"/>
    <row r="22" spans="2:15" ht="10.35" customHeight="1" x14ac:dyDescent="0.25"/>
    <row r="28" spans="2:15" ht="11.85" customHeight="1" x14ac:dyDescent="0.25"/>
    <row r="30" spans="2:15" ht="7.5" customHeight="1" x14ac:dyDescent="0.25"/>
    <row r="31" spans="2:15" x14ac:dyDescent="0.25">
      <c r="B31" s="13" t="s">
        <v>34</v>
      </c>
      <c r="C31" s="46" t="s">
        <v>35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2:15" x14ac:dyDescent="0.25">
      <c r="B32" s="13" t="s">
        <v>36</v>
      </c>
      <c r="C32" s="46" t="s">
        <v>37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</sheetData>
  <mergeCells count="18">
    <mergeCell ref="B3:C4"/>
    <mergeCell ref="D3:N3"/>
    <mergeCell ref="O3:O4"/>
    <mergeCell ref="D4:N4"/>
    <mergeCell ref="B5:O5"/>
    <mergeCell ref="B6:J6"/>
    <mergeCell ref="K6:O6"/>
    <mergeCell ref="B7:G7"/>
    <mergeCell ref="H7:J7"/>
    <mergeCell ref="K7:L7"/>
    <mergeCell ref="M7:N7"/>
    <mergeCell ref="C31:O31"/>
    <mergeCell ref="C32:O32"/>
    <mergeCell ref="B8:G8"/>
    <mergeCell ref="H8:J8"/>
    <mergeCell ref="K8:L8"/>
    <mergeCell ref="M8:N8"/>
    <mergeCell ref="B9:O9"/>
  </mergeCells>
  <conditionalFormatting sqref="C15:O16">
    <cfRule type="cellIs" dxfId="63" priority="2" operator="lessThan">
      <formula>0.75</formula>
    </cfRule>
    <cfRule type="cellIs" dxfId="62" priority="3" operator="between">
      <formula>0.75</formula>
      <formula>0.89</formula>
    </cfRule>
    <cfRule type="cellIs" dxfId="61" priority="4" operator="equal">
      <formula>0.9</formula>
    </cfRule>
    <cfRule type="cellIs" dxfId="60" priority="5" operator="greaterThan">
      <formula>0.9</formula>
    </cfRule>
  </conditionalFormatting>
  <conditionalFormatting sqref="C14:O14">
    <cfRule type="cellIs" dxfId="59" priority="6" operator="lessThan">
      <formula>0.95</formula>
    </cfRule>
    <cfRule type="cellIs" dxfId="58" priority="7" operator="between">
      <formula>0.95</formula>
      <formula>0.99</formula>
    </cfRule>
    <cfRule type="cellIs" dxfId="57" priority="8" operator="equal">
      <formula>1</formula>
    </cfRule>
    <cfRule type="cellIs" dxfId="56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2249" r:id="rId4">
          <objectPr defaultSize="0" autoPict="0" r:id="rId5">
            <anchor moveWithCells="1" sizeWithCells="1">
              <from>
                <xdr:col>1</xdr:col>
                <xdr:colOff>304800</xdr:colOff>
                <xdr:row>2</xdr:row>
                <xdr:rowOff>66675</xdr:rowOff>
              </from>
              <to>
                <xdr:col>2</xdr:col>
                <xdr:colOff>466725</xdr:colOff>
                <xdr:row>3</xdr:row>
                <xdr:rowOff>219075</xdr:rowOff>
              </to>
            </anchor>
          </objectPr>
        </oleObject>
      </mc:Choice>
      <mc:Fallback>
        <oleObject progId="PBrush" shapeId="208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2"/>
  <sheetViews>
    <sheetView zoomScaleNormal="100" workbookViewId="0">
      <selection activeCell="O13" sqref="O13"/>
    </sheetView>
  </sheetViews>
  <sheetFormatPr defaultRowHeight="15" x14ac:dyDescent="0.25"/>
  <cols>
    <col min="1" max="1" width="3.5703125" customWidth="1"/>
    <col min="2" max="2" width="10" customWidth="1"/>
    <col min="3" max="3" width="12.42578125" customWidth="1"/>
    <col min="4" max="7" width="8.140625" customWidth="1"/>
    <col min="8" max="8" width="8.5703125" customWidth="1"/>
    <col min="9" max="10" width="9" customWidth="1"/>
    <col min="11" max="14" width="8.140625" customWidth="1"/>
    <col min="15" max="15" width="19.5703125" customWidth="1"/>
    <col min="16" max="16" width="8.140625" customWidth="1"/>
    <col min="17" max="17" width="20.42578125" customWidth="1"/>
    <col min="18" max="1025" width="8.7109375" customWidth="1"/>
  </cols>
  <sheetData>
    <row r="3" spans="2:17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17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7" ht="20.100000000000001" customHeight="1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7" ht="27.75" customHeight="1" x14ac:dyDescent="0.25">
      <c r="B6" s="50" t="s">
        <v>45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</row>
    <row r="7" spans="2:17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2" t="s">
        <v>6</v>
      </c>
    </row>
    <row r="8" spans="2:17" ht="45.75" customHeight="1" x14ac:dyDescent="0.25">
      <c r="B8" s="54" t="s">
        <v>46</v>
      </c>
      <c r="C8" s="54"/>
      <c r="D8" s="54"/>
      <c r="E8" s="54"/>
      <c r="F8" s="54"/>
      <c r="G8" s="54"/>
      <c r="H8" s="48" t="s">
        <v>47</v>
      </c>
      <c r="I8" s="48"/>
      <c r="J8" s="48"/>
      <c r="K8" s="48" t="s">
        <v>9</v>
      </c>
      <c r="L8" s="48"/>
      <c r="M8" s="48" t="s">
        <v>48</v>
      </c>
      <c r="N8" s="48"/>
      <c r="O8" s="4" t="s">
        <v>11</v>
      </c>
      <c r="P8" s="5" t="s">
        <v>12</v>
      </c>
      <c r="Q8" s="5" t="s">
        <v>42</v>
      </c>
    </row>
    <row r="9" spans="2:17" ht="20.100000000000001" customHeight="1" x14ac:dyDescent="0.25">
      <c r="B9" s="49" t="s">
        <v>49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 t="s">
        <v>15</v>
      </c>
      <c r="Q9" s="5" t="s">
        <v>44</v>
      </c>
    </row>
    <row r="10" spans="2:17" ht="20.100000000000001" customHeight="1" x14ac:dyDescent="0.25">
      <c r="B10" s="3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" t="s">
        <v>29</v>
      </c>
    </row>
    <row r="11" spans="2:17" ht="20.100000000000001" customHeight="1" x14ac:dyDescent="0.25">
      <c r="B11" s="3" t="s">
        <v>30</v>
      </c>
      <c r="C11" s="3">
        <v>4</v>
      </c>
      <c r="D11" s="3">
        <v>3</v>
      </c>
      <c r="E11" s="3">
        <v>5</v>
      </c>
      <c r="F11" s="3">
        <v>0</v>
      </c>
      <c r="G11" s="3">
        <v>1</v>
      </c>
      <c r="H11" s="3">
        <v>4</v>
      </c>
      <c r="I11" s="3">
        <v>4</v>
      </c>
      <c r="J11" s="3">
        <v>0</v>
      </c>
      <c r="K11" s="3">
        <v>7</v>
      </c>
      <c r="L11" s="3">
        <v>2</v>
      </c>
      <c r="M11" s="3">
        <v>6</v>
      </c>
      <c r="N11" s="3">
        <v>4</v>
      </c>
      <c r="O11" s="3">
        <f>SUM(C11:N11)</f>
        <v>40</v>
      </c>
    </row>
    <row r="12" spans="2:17" x14ac:dyDescent="0.25">
      <c r="B12" s="3" t="s">
        <v>31</v>
      </c>
      <c r="C12" s="20">
        <f>C11*100%</f>
        <v>4</v>
      </c>
      <c r="D12" s="20">
        <f t="shared" ref="D12:O12" si="0">D11*100%</f>
        <v>3</v>
      </c>
      <c r="E12" s="20">
        <f t="shared" si="0"/>
        <v>5</v>
      </c>
      <c r="F12" s="20">
        <f t="shared" si="0"/>
        <v>0</v>
      </c>
      <c r="G12" s="20">
        <f t="shared" si="0"/>
        <v>1</v>
      </c>
      <c r="H12" s="20">
        <f t="shared" si="0"/>
        <v>4</v>
      </c>
      <c r="I12" s="20">
        <f t="shared" si="0"/>
        <v>4</v>
      </c>
      <c r="J12" s="20">
        <f t="shared" si="0"/>
        <v>0</v>
      </c>
      <c r="K12" s="20">
        <f t="shared" si="0"/>
        <v>7</v>
      </c>
      <c r="L12" s="20">
        <f t="shared" si="0"/>
        <v>2</v>
      </c>
      <c r="M12" s="20">
        <f t="shared" si="0"/>
        <v>6</v>
      </c>
      <c r="N12" s="20">
        <f t="shared" si="0"/>
        <v>4</v>
      </c>
      <c r="O12" s="20">
        <f t="shared" si="0"/>
        <v>40</v>
      </c>
    </row>
    <row r="13" spans="2:17" x14ac:dyDescent="0.25">
      <c r="B13" s="3" t="s">
        <v>32</v>
      </c>
      <c r="C13" s="3">
        <v>2</v>
      </c>
      <c r="D13" s="3">
        <v>4</v>
      </c>
      <c r="E13" s="3">
        <v>3</v>
      </c>
      <c r="F13" s="3">
        <v>1</v>
      </c>
      <c r="G13" s="3">
        <v>0</v>
      </c>
      <c r="H13" s="3">
        <v>2</v>
      </c>
      <c r="I13" s="3">
        <v>5</v>
      </c>
      <c r="J13" s="3">
        <v>2</v>
      </c>
      <c r="K13" s="3">
        <v>0</v>
      </c>
      <c r="L13" s="3">
        <v>3</v>
      </c>
      <c r="M13" s="3">
        <v>4</v>
      </c>
      <c r="N13" s="3">
        <v>0</v>
      </c>
      <c r="O13" s="3">
        <f>SUM(C13:N13)</f>
        <v>26</v>
      </c>
    </row>
    <row r="14" spans="2:17" x14ac:dyDescent="0.25">
      <c r="B14" s="3" t="s">
        <v>33</v>
      </c>
      <c r="C14" s="15">
        <f t="shared" ref="C14:O14" si="1">IF($O$8="↑",IF(C13="","",IF(ISERR(C13/C12),"",(C13/C12))),IF($O$8="↓",IF(C13="","",IF(ISERR(C12/C13),"",(C12/C13)))))</f>
        <v>0.5</v>
      </c>
      <c r="D14" s="15">
        <f t="shared" si="1"/>
        <v>1.3333333333333333</v>
      </c>
      <c r="E14" s="15">
        <f t="shared" si="1"/>
        <v>0.6</v>
      </c>
      <c r="F14" s="15" t="str">
        <f t="shared" si="1"/>
        <v/>
      </c>
      <c r="G14" s="15">
        <f t="shared" si="1"/>
        <v>0</v>
      </c>
      <c r="H14" s="15">
        <f t="shared" si="1"/>
        <v>0.5</v>
      </c>
      <c r="I14" s="15">
        <f t="shared" si="1"/>
        <v>1.25</v>
      </c>
      <c r="J14" s="15" t="str">
        <f t="shared" si="1"/>
        <v/>
      </c>
      <c r="K14" s="15">
        <f t="shared" si="1"/>
        <v>0</v>
      </c>
      <c r="L14" s="15">
        <f t="shared" si="1"/>
        <v>1.5</v>
      </c>
      <c r="M14" s="15">
        <f t="shared" si="1"/>
        <v>0.66666666666666663</v>
      </c>
      <c r="N14" s="15">
        <f t="shared" si="1"/>
        <v>0</v>
      </c>
      <c r="O14" s="15">
        <f t="shared" si="1"/>
        <v>0.65</v>
      </c>
    </row>
    <row r="15" spans="2:17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17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30" spans="1:1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3"/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x14ac:dyDescent="0.25">
      <c r="A32" s="13"/>
      <c r="B32" s="13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</sheetData>
  <mergeCells count="18">
    <mergeCell ref="B3:C4"/>
    <mergeCell ref="D3:N3"/>
    <mergeCell ref="O3:O4"/>
    <mergeCell ref="D4:N4"/>
    <mergeCell ref="B5:O5"/>
    <mergeCell ref="B6:J6"/>
    <mergeCell ref="K6:O6"/>
    <mergeCell ref="B7:G7"/>
    <mergeCell ref="H7:J7"/>
    <mergeCell ref="K7:L7"/>
    <mergeCell ref="M7:N7"/>
    <mergeCell ref="C31:O31"/>
    <mergeCell ref="C32:O32"/>
    <mergeCell ref="B8:G8"/>
    <mergeCell ref="H8:J8"/>
    <mergeCell ref="K8:L8"/>
    <mergeCell ref="M8:N8"/>
    <mergeCell ref="B9:O9"/>
  </mergeCells>
  <conditionalFormatting sqref="C15:O16">
    <cfRule type="cellIs" dxfId="55" priority="2" operator="lessThan">
      <formula>0.75</formula>
    </cfRule>
    <cfRule type="cellIs" dxfId="54" priority="3" operator="between">
      <formula>0.75</formula>
      <formula>0.89</formula>
    </cfRule>
    <cfRule type="cellIs" dxfId="53" priority="4" operator="equal">
      <formula>0.9</formula>
    </cfRule>
    <cfRule type="cellIs" dxfId="52" priority="5" operator="greaterThan">
      <formula>0.9</formula>
    </cfRule>
  </conditionalFormatting>
  <conditionalFormatting sqref="C14:O14">
    <cfRule type="cellIs" dxfId="51" priority="6" operator="lessThan">
      <formula>0.95</formula>
    </cfRule>
    <cfRule type="cellIs" dxfId="50" priority="7" operator="between">
      <formula>0.95</formula>
      <formula>0.99</formula>
    </cfRule>
    <cfRule type="cellIs" dxfId="49" priority="8" operator="equal">
      <formula>1</formula>
    </cfRule>
    <cfRule type="cellIs" dxfId="48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3390" r:id="rId4">
          <objectPr defaultSize="0" autoPict="0" r:id="rId5">
            <anchor moveWithCells="1" sizeWithCells="1">
              <from>
                <xdr:col>1</xdr:col>
                <xdr:colOff>323850</xdr:colOff>
                <xdr:row>2</xdr:row>
                <xdr:rowOff>66675</xdr:rowOff>
              </from>
              <to>
                <xdr:col>2</xdr:col>
                <xdr:colOff>438150</xdr:colOff>
                <xdr:row>3</xdr:row>
                <xdr:rowOff>219075</xdr:rowOff>
              </to>
            </anchor>
          </objectPr>
        </oleObject>
      </mc:Choice>
      <mc:Fallback>
        <oleObject progId="PBrush" shapeId="311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32"/>
  <sheetViews>
    <sheetView topLeftCell="A4" zoomScaleNormal="100" workbookViewId="0">
      <selection activeCell="N14" sqref="N14"/>
    </sheetView>
  </sheetViews>
  <sheetFormatPr defaultRowHeight="15" x14ac:dyDescent="0.25"/>
  <cols>
    <col min="1" max="1" width="3.5703125" customWidth="1"/>
    <col min="2" max="2" width="10.140625" customWidth="1"/>
    <col min="3" max="3" width="11.42578125"/>
    <col min="4" max="7" width="8.140625" customWidth="1"/>
    <col min="8" max="8" width="9.42578125" customWidth="1"/>
    <col min="9" max="9" width="8.85546875" customWidth="1"/>
    <col min="10" max="10" width="9.5703125" customWidth="1"/>
    <col min="11" max="14" width="8.140625" customWidth="1"/>
    <col min="15" max="15" width="18.5703125" customWidth="1"/>
    <col min="16" max="16" width="8.140625" customWidth="1"/>
    <col min="17" max="17" width="20.42578125" customWidth="1"/>
    <col min="18" max="20" width="8.7109375" customWidth="1"/>
    <col min="21" max="21" width="53" customWidth="1"/>
    <col min="22" max="1025" width="8.7109375" customWidth="1"/>
  </cols>
  <sheetData>
    <row r="3" spans="2:21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21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21" ht="20.100000000000001" customHeight="1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21" ht="41.25" customHeight="1" x14ac:dyDescent="0.25">
      <c r="B6" s="50" t="s">
        <v>88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  <c r="U6" s="1"/>
    </row>
    <row r="7" spans="2:21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2" t="s">
        <v>6</v>
      </c>
    </row>
    <row r="8" spans="2:21" ht="45.75" customHeight="1" x14ac:dyDescent="0.25">
      <c r="B8" s="54" t="s">
        <v>50</v>
      </c>
      <c r="C8" s="54"/>
      <c r="D8" s="54"/>
      <c r="E8" s="54"/>
      <c r="F8" s="54"/>
      <c r="G8" s="54"/>
      <c r="H8" s="48" t="s">
        <v>51</v>
      </c>
      <c r="I8" s="48"/>
      <c r="J8" s="48"/>
      <c r="K8" s="48" t="s">
        <v>9</v>
      </c>
      <c r="L8" s="48"/>
      <c r="M8" s="48" t="s">
        <v>48</v>
      </c>
      <c r="N8" s="48"/>
      <c r="O8" s="4" t="s">
        <v>11</v>
      </c>
      <c r="P8" s="5" t="s">
        <v>12</v>
      </c>
      <c r="Q8" s="5" t="s">
        <v>52</v>
      </c>
    </row>
    <row r="9" spans="2:21" ht="20.100000000000001" customHeight="1" x14ac:dyDescent="0.25">
      <c r="B9" s="49" t="s">
        <v>53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 t="s">
        <v>15</v>
      </c>
      <c r="Q9" s="5" t="s">
        <v>54</v>
      </c>
    </row>
    <row r="10" spans="2:21" ht="20.100000000000001" customHeight="1" x14ac:dyDescent="0.25">
      <c r="B10" s="3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" t="s">
        <v>29</v>
      </c>
    </row>
    <row r="11" spans="2:21" ht="20.100000000000001" customHeight="1" x14ac:dyDescent="0.25">
      <c r="B11" s="3" t="s">
        <v>30</v>
      </c>
      <c r="C11" s="3">
        <v>18</v>
      </c>
      <c r="D11" s="3">
        <v>19</v>
      </c>
      <c r="E11" s="3">
        <v>20</v>
      </c>
      <c r="F11" s="3">
        <v>16</v>
      </c>
      <c r="G11" s="3">
        <v>23</v>
      </c>
      <c r="H11" s="3">
        <v>24</v>
      </c>
      <c r="I11" s="3">
        <v>19</v>
      </c>
      <c r="J11" s="3">
        <v>3</v>
      </c>
      <c r="K11" s="3">
        <v>9</v>
      </c>
      <c r="L11" s="3">
        <v>3</v>
      </c>
      <c r="M11" s="3">
        <v>6</v>
      </c>
      <c r="N11" s="3">
        <v>10</v>
      </c>
      <c r="O11" s="3">
        <f>SUM(C11:N11)</f>
        <v>170</v>
      </c>
    </row>
    <row r="12" spans="2:21" x14ac:dyDescent="0.25">
      <c r="B12" s="3" t="s">
        <v>31</v>
      </c>
      <c r="C12" s="20">
        <f>C11*100%</f>
        <v>18</v>
      </c>
      <c r="D12" s="20">
        <f t="shared" ref="D12:O12" si="0">D11*100%</f>
        <v>19</v>
      </c>
      <c r="E12" s="20">
        <f t="shared" si="0"/>
        <v>20</v>
      </c>
      <c r="F12" s="20">
        <f t="shared" si="0"/>
        <v>16</v>
      </c>
      <c r="G12" s="20">
        <f t="shared" si="0"/>
        <v>23</v>
      </c>
      <c r="H12" s="20">
        <f t="shared" si="0"/>
        <v>24</v>
      </c>
      <c r="I12" s="20">
        <f t="shared" si="0"/>
        <v>19</v>
      </c>
      <c r="J12" s="20">
        <f t="shared" si="0"/>
        <v>3</v>
      </c>
      <c r="K12" s="20">
        <f t="shared" si="0"/>
        <v>9</v>
      </c>
      <c r="L12" s="20">
        <f t="shared" si="0"/>
        <v>3</v>
      </c>
      <c r="M12" s="20">
        <f t="shared" si="0"/>
        <v>6</v>
      </c>
      <c r="N12" s="20">
        <f t="shared" si="0"/>
        <v>10</v>
      </c>
      <c r="O12" s="20">
        <f t="shared" si="0"/>
        <v>170</v>
      </c>
    </row>
    <row r="13" spans="2:21" x14ac:dyDescent="0.25">
      <c r="B13" s="3" t="s">
        <v>32</v>
      </c>
      <c r="C13" s="3">
        <v>16</v>
      </c>
      <c r="D13" s="3">
        <v>19</v>
      </c>
      <c r="E13" s="3">
        <v>20</v>
      </c>
      <c r="F13" s="3">
        <v>16</v>
      </c>
      <c r="G13" s="3">
        <v>23</v>
      </c>
      <c r="H13" s="3">
        <v>24</v>
      </c>
      <c r="I13" s="3">
        <v>19</v>
      </c>
      <c r="J13" s="3">
        <v>3</v>
      </c>
      <c r="K13" s="3">
        <v>9</v>
      </c>
      <c r="L13" s="3">
        <v>3</v>
      </c>
      <c r="M13" s="3">
        <v>6</v>
      </c>
      <c r="N13" s="3">
        <v>10</v>
      </c>
      <c r="O13" s="3">
        <f>SUM(C13:N13)</f>
        <v>168</v>
      </c>
    </row>
    <row r="14" spans="2:21" x14ac:dyDescent="0.25">
      <c r="B14" s="3" t="s">
        <v>33</v>
      </c>
      <c r="C14" s="15">
        <f t="shared" ref="C14:O14" si="1">IF($O$8="↑",IF(C13="","",IF(ISERR(C13/C12),"",(C13/C12))),IF($O$8="↓",IF(C13="","",IF(ISERR(C12/C13),"",(C12/C13)))))</f>
        <v>0.88888888888888884</v>
      </c>
      <c r="D14" s="15">
        <f t="shared" si="1"/>
        <v>1</v>
      </c>
      <c r="E14" s="15">
        <f t="shared" si="1"/>
        <v>1</v>
      </c>
      <c r="F14" s="15">
        <f t="shared" si="1"/>
        <v>1</v>
      </c>
      <c r="G14" s="15">
        <f t="shared" si="1"/>
        <v>1</v>
      </c>
      <c r="H14" s="15">
        <f t="shared" si="1"/>
        <v>1</v>
      </c>
      <c r="I14" s="15">
        <f t="shared" si="1"/>
        <v>1</v>
      </c>
      <c r="J14" s="15">
        <f t="shared" si="1"/>
        <v>1</v>
      </c>
      <c r="K14" s="15">
        <f t="shared" si="1"/>
        <v>1</v>
      </c>
      <c r="L14" s="15">
        <f t="shared" si="1"/>
        <v>1</v>
      </c>
      <c r="M14" s="15">
        <f t="shared" si="1"/>
        <v>1</v>
      </c>
      <c r="N14" s="15">
        <f t="shared" si="1"/>
        <v>1</v>
      </c>
      <c r="O14" s="15">
        <f t="shared" si="1"/>
        <v>0.9882352941176471</v>
      </c>
    </row>
    <row r="15" spans="2:21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21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31" spans="2:15" x14ac:dyDescent="0.25"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2:15" x14ac:dyDescent="0.25">
      <c r="B32" s="13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</sheetData>
  <mergeCells count="18">
    <mergeCell ref="B3:C4"/>
    <mergeCell ref="D3:N3"/>
    <mergeCell ref="O3:O4"/>
    <mergeCell ref="D4:N4"/>
    <mergeCell ref="B5:O5"/>
    <mergeCell ref="B6:J6"/>
    <mergeCell ref="K6:O6"/>
    <mergeCell ref="B7:G7"/>
    <mergeCell ref="H7:J7"/>
    <mergeCell ref="K7:L7"/>
    <mergeCell ref="M7:N7"/>
    <mergeCell ref="C31:O31"/>
    <mergeCell ref="C32:O32"/>
    <mergeCell ref="B8:G8"/>
    <mergeCell ref="H8:J8"/>
    <mergeCell ref="K8:L8"/>
    <mergeCell ref="M8:N8"/>
    <mergeCell ref="B9:O9"/>
  </mergeCells>
  <conditionalFormatting sqref="C15:O16">
    <cfRule type="cellIs" dxfId="47" priority="2" operator="lessThan">
      <formula>0.75</formula>
    </cfRule>
    <cfRule type="cellIs" dxfId="46" priority="3" operator="between">
      <formula>0.75</formula>
      <formula>0.89</formula>
    </cfRule>
    <cfRule type="cellIs" dxfId="45" priority="4" operator="equal">
      <formula>0.9</formula>
    </cfRule>
    <cfRule type="cellIs" dxfId="44" priority="5" operator="greaterThan">
      <formula>0.9</formula>
    </cfRule>
  </conditionalFormatting>
  <conditionalFormatting sqref="C14:O14">
    <cfRule type="cellIs" dxfId="43" priority="6" operator="lessThan">
      <formula>0.95</formula>
    </cfRule>
    <cfRule type="cellIs" dxfId="42" priority="7" operator="between">
      <formula>0.95</formula>
      <formula>0.99</formula>
    </cfRule>
    <cfRule type="cellIs" dxfId="41" priority="8" operator="equal">
      <formula>1</formula>
    </cfRule>
    <cfRule type="cellIs" dxfId="40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4258" r:id="rId4">
          <objectPr defaultSize="0" autoPict="0" r:id="rId5">
            <anchor moveWithCells="1" sizeWithCells="1">
              <from>
                <xdr:col>1</xdr:col>
                <xdr:colOff>333375</xdr:colOff>
                <xdr:row>2</xdr:row>
                <xdr:rowOff>57150</xdr:rowOff>
              </from>
              <to>
                <xdr:col>2</xdr:col>
                <xdr:colOff>438150</xdr:colOff>
                <xdr:row>3</xdr:row>
                <xdr:rowOff>209550</xdr:rowOff>
              </to>
            </anchor>
          </objectPr>
        </oleObject>
      </mc:Choice>
      <mc:Fallback>
        <oleObject progId="PBrush" shapeId="413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2"/>
  <sheetViews>
    <sheetView topLeftCell="A4" zoomScaleNormal="100" workbookViewId="0">
      <selection activeCell="N14" sqref="N14"/>
    </sheetView>
  </sheetViews>
  <sheetFormatPr defaultRowHeight="15" x14ac:dyDescent="0.25"/>
  <cols>
    <col min="1" max="1" width="3.7109375" customWidth="1"/>
    <col min="2" max="2" width="10.42578125" customWidth="1"/>
    <col min="3" max="3" width="11.5703125" customWidth="1"/>
    <col min="4" max="7" width="8.140625" customWidth="1"/>
    <col min="8" max="8" width="9.42578125" customWidth="1"/>
    <col min="9" max="9" width="9.140625" customWidth="1"/>
    <col min="10" max="13" width="8.140625" customWidth="1"/>
    <col min="14" max="14" width="7.5703125" customWidth="1"/>
    <col min="15" max="15" width="18.7109375" customWidth="1"/>
    <col min="16" max="16" width="8.140625" customWidth="1"/>
    <col min="17" max="17" width="20.42578125" customWidth="1"/>
    <col min="18" max="1025" width="8.7109375" customWidth="1"/>
  </cols>
  <sheetData>
    <row r="3" spans="2:17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17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7" ht="20.100000000000001" customHeight="1" x14ac:dyDescent="0.25">
      <c r="B5" s="53" t="s">
        <v>55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7" ht="27.75" customHeight="1" x14ac:dyDescent="0.25">
      <c r="B6" s="50" t="s">
        <v>89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</row>
    <row r="7" spans="2:17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2" t="s">
        <v>6</v>
      </c>
    </row>
    <row r="8" spans="2:17" ht="45.75" customHeight="1" x14ac:dyDescent="0.25">
      <c r="B8" s="55" t="s">
        <v>56</v>
      </c>
      <c r="C8" s="55"/>
      <c r="D8" s="55"/>
      <c r="E8" s="55"/>
      <c r="F8" s="55"/>
      <c r="G8" s="55"/>
      <c r="H8" s="48" t="s">
        <v>57</v>
      </c>
      <c r="I8" s="48"/>
      <c r="J8" s="48"/>
      <c r="K8" s="48" t="s">
        <v>9</v>
      </c>
      <c r="L8" s="48"/>
      <c r="M8" s="48" t="s">
        <v>48</v>
      </c>
      <c r="N8" s="48"/>
      <c r="O8" s="4" t="s">
        <v>11</v>
      </c>
      <c r="P8" s="5" t="s">
        <v>12</v>
      </c>
      <c r="Q8" s="5" t="s">
        <v>42</v>
      </c>
    </row>
    <row r="9" spans="2:17" ht="20.100000000000001" customHeight="1" x14ac:dyDescent="0.25">
      <c r="B9" s="49" t="s">
        <v>58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 t="s">
        <v>15</v>
      </c>
      <c r="Q9" s="5" t="s">
        <v>44</v>
      </c>
    </row>
    <row r="10" spans="2:17" ht="20.100000000000001" customHeight="1" x14ac:dyDescent="0.25">
      <c r="B10" s="3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" t="s">
        <v>29</v>
      </c>
    </row>
    <row r="11" spans="2:17" ht="20.100000000000001" customHeight="1" x14ac:dyDescent="0.25">
      <c r="B11" s="3" t="s">
        <v>30</v>
      </c>
      <c r="C11" s="27">
        <v>31</v>
      </c>
      <c r="D11" s="3">
        <v>17</v>
      </c>
      <c r="E11" s="3">
        <v>14</v>
      </c>
      <c r="F11" s="3">
        <v>8</v>
      </c>
      <c r="G11" s="3">
        <v>18</v>
      </c>
      <c r="H11" s="3">
        <v>11</v>
      </c>
      <c r="I11" s="3">
        <v>4</v>
      </c>
      <c r="J11" s="3">
        <v>11</v>
      </c>
      <c r="K11" s="3">
        <v>2</v>
      </c>
      <c r="L11" s="3">
        <v>7</v>
      </c>
      <c r="M11" s="3">
        <v>22</v>
      </c>
      <c r="N11" s="3">
        <v>65</v>
      </c>
      <c r="O11" s="20">
        <f>SUM(C11:N11)</f>
        <v>210</v>
      </c>
    </row>
    <row r="12" spans="2:17" x14ac:dyDescent="0.25">
      <c r="B12" s="3" t="s">
        <v>31</v>
      </c>
      <c r="C12" s="21">
        <f>C11*100%</f>
        <v>31</v>
      </c>
      <c r="D12" s="21">
        <f t="shared" ref="D12:O12" si="0">D11*100%</f>
        <v>17</v>
      </c>
      <c r="E12" s="21">
        <f t="shared" si="0"/>
        <v>14</v>
      </c>
      <c r="F12" s="21">
        <f t="shared" si="0"/>
        <v>8</v>
      </c>
      <c r="G12" s="21">
        <f t="shared" si="0"/>
        <v>18</v>
      </c>
      <c r="H12" s="21">
        <f t="shared" si="0"/>
        <v>11</v>
      </c>
      <c r="I12" s="21">
        <f t="shared" si="0"/>
        <v>4</v>
      </c>
      <c r="J12" s="21">
        <f t="shared" si="0"/>
        <v>11</v>
      </c>
      <c r="K12" s="21">
        <f t="shared" si="0"/>
        <v>2</v>
      </c>
      <c r="L12" s="21">
        <f t="shared" si="0"/>
        <v>7</v>
      </c>
      <c r="M12" s="21">
        <f t="shared" si="0"/>
        <v>22</v>
      </c>
      <c r="N12" s="21">
        <f t="shared" si="0"/>
        <v>65</v>
      </c>
      <c r="O12" s="21">
        <f t="shared" si="0"/>
        <v>210</v>
      </c>
    </row>
    <row r="13" spans="2:17" x14ac:dyDescent="0.25">
      <c r="B13" s="3" t="s">
        <v>32</v>
      </c>
      <c r="C13" s="3">
        <v>13</v>
      </c>
      <c r="D13" s="3">
        <v>5</v>
      </c>
      <c r="E13" s="3">
        <v>3</v>
      </c>
      <c r="F13" s="3">
        <v>0</v>
      </c>
      <c r="G13" s="3">
        <v>7</v>
      </c>
      <c r="H13" s="3">
        <v>4</v>
      </c>
      <c r="I13" s="3">
        <v>1</v>
      </c>
      <c r="J13" s="3">
        <v>0</v>
      </c>
      <c r="K13" s="3">
        <v>0</v>
      </c>
      <c r="L13" s="3">
        <v>3</v>
      </c>
      <c r="M13" s="3">
        <v>6</v>
      </c>
      <c r="N13" s="3">
        <v>10</v>
      </c>
      <c r="O13" s="3">
        <f>SUM(C13:N13)</f>
        <v>52</v>
      </c>
    </row>
    <row r="14" spans="2:17" x14ac:dyDescent="0.25">
      <c r="B14" s="3" t="s">
        <v>33</v>
      </c>
      <c r="C14" s="15">
        <f t="shared" ref="C14:O14" si="1">IF($O$8="↑",IF(C13="","",IF(ISERR(C13/C12),"",(C13/C12))),IF($O$8="↓",IF(C13="","",IF(ISERR(C12/C13),"",(C12/C13)))))</f>
        <v>0.41935483870967744</v>
      </c>
      <c r="D14" s="15">
        <f t="shared" si="1"/>
        <v>0.29411764705882354</v>
      </c>
      <c r="E14" s="15">
        <f t="shared" si="1"/>
        <v>0.21428571428571427</v>
      </c>
      <c r="F14" s="15">
        <f t="shared" si="1"/>
        <v>0</v>
      </c>
      <c r="G14" s="15">
        <f t="shared" si="1"/>
        <v>0.3888888888888889</v>
      </c>
      <c r="H14" s="15">
        <f t="shared" si="1"/>
        <v>0.36363636363636365</v>
      </c>
      <c r="I14" s="15">
        <f t="shared" si="1"/>
        <v>0.25</v>
      </c>
      <c r="J14" s="15">
        <f t="shared" si="1"/>
        <v>0</v>
      </c>
      <c r="K14" s="15">
        <f t="shared" si="1"/>
        <v>0</v>
      </c>
      <c r="L14" s="15">
        <f t="shared" si="1"/>
        <v>0.42857142857142855</v>
      </c>
      <c r="M14" s="15">
        <f t="shared" si="1"/>
        <v>0.27272727272727271</v>
      </c>
      <c r="N14" s="15">
        <f t="shared" si="1"/>
        <v>0.15384615384615385</v>
      </c>
      <c r="O14" s="15">
        <f t="shared" si="1"/>
        <v>0.24761904761904763</v>
      </c>
    </row>
    <row r="15" spans="2:17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17" ht="11.1" customHeight="1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7.5" customHeight="1" x14ac:dyDescent="0.25"/>
    <row r="18" spans="1:15" ht="7.5" customHeight="1" x14ac:dyDescent="0.25"/>
    <row r="19" spans="1:15" ht="9" customHeight="1" x14ac:dyDescent="0.25"/>
    <row r="20" spans="1:15" ht="7.5" customHeight="1" x14ac:dyDescent="0.25"/>
    <row r="21" spans="1:15" ht="7.5" customHeight="1" x14ac:dyDescent="0.25"/>
    <row r="22" spans="1:15" ht="11.1" customHeight="1" x14ac:dyDescent="0.25"/>
    <row r="29" spans="1:15" ht="7.5" customHeight="1" x14ac:dyDescent="0.25"/>
    <row r="31" spans="1:15" x14ac:dyDescent="0.25">
      <c r="A31" s="13"/>
      <c r="B31" s="13" t="s">
        <v>34</v>
      </c>
      <c r="C31" s="46" t="s">
        <v>35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x14ac:dyDescent="0.25">
      <c r="A32" s="13"/>
      <c r="B32" s="13" t="s">
        <v>36</v>
      </c>
      <c r="C32" s="46" t="s">
        <v>37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</sheetData>
  <mergeCells count="18">
    <mergeCell ref="B3:C4"/>
    <mergeCell ref="D3:N3"/>
    <mergeCell ref="O3:O4"/>
    <mergeCell ref="D4:N4"/>
    <mergeCell ref="B5:O5"/>
    <mergeCell ref="B6:J6"/>
    <mergeCell ref="K6:O6"/>
    <mergeCell ref="B7:G7"/>
    <mergeCell ref="H7:J7"/>
    <mergeCell ref="K7:L7"/>
    <mergeCell ref="M7:N7"/>
    <mergeCell ref="C31:O31"/>
    <mergeCell ref="C32:O32"/>
    <mergeCell ref="B8:G8"/>
    <mergeCell ref="H8:J8"/>
    <mergeCell ref="K8:L8"/>
    <mergeCell ref="M8:N8"/>
    <mergeCell ref="B9:O9"/>
  </mergeCells>
  <conditionalFormatting sqref="C15:O16">
    <cfRule type="cellIs" dxfId="39" priority="2" operator="lessThan">
      <formula>0.75</formula>
    </cfRule>
    <cfRule type="cellIs" dxfId="38" priority="3" operator="between">
      <formula>0.75</formula>
      <formula>0.89</formula>
    </cfRule>
    <cfRule type="cellIs" dxfId="37" priority="4" operator="equal">
      <formula>0.9</formula>
    </cfRule>
    <cfRule type="cellIs" dxfId="36" priority="5" operator="greaterThan">
      <formula>0.9</formula>
    </cfRule>
  </conditionalFormatting>
  <conditionalFormatting sqref="C14:O14">
    <cfRule type="cellIs" dxfId="35" priority="6" operator="lessThan">
      <formula>0.95</formula>
    </cfRule>
    <cfRule type="cellIs" dxfId="34" priority="7" operator="between">
      <formula>0.95</formula>
      <formula>0.99</formula>
    </cfRule>
    <cfRule type="cellIs" dxfId="33" priority="8" operator="equal">
      <formula>1</formula>
    </cfRule>
    <cfRule type="cellIs" dxfId="32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5581" r:id="rId4">
          <objectPr defaultSize="0" autoPict="0" r:id="rId5">
            <anchor moveWithCells="1" sizeWithCells="1">
              <from>
                <xdr:col>1</xdr:col>
                <xdr:colOff>304800</xdr:colOff>
                <xdr:row>2</xdr:row>
                <xdr:rowOff>57150</xdr:rowOff>
              </from>
              <to>
                <xdr:col>2</xdr:col>
                <xdr:colOff>390525</xdr:colOff>
                <xdr:row>3</xdr:row>
                <xdr:rowOff>209550</xdr:rowOff>
              </to>
            </anchor>
          </objectPr>
        </oleObject>
      </mc:Choice>
      <mc:Fallback>
        <oleObject progId="PBrush" shapeId="515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C39"/>
  <sheetViews>
    <sheetView topLeftCell="A7" zoomScaleNormal="100" workbookViewId="0">
      <selection activeCell="N20" sqref="N20"/>
    </sheetView>
  </sheetViews>
  <sheetFormatPr defaultRowHeight="15" x14ac:dyDescent="0.25"/>
  <cols>
    <col min="1" max="1" width="1.42578125" customWidth="1"/>
    <col min="2" max="2" width="16.28515625" customWidth="1"/>
    <col min="3" max="3" width="11.5703125" customWidth="1"/>
    <col min="4" max="7" width="8.140625" customWidth="1"/>
    <col min="8" max="8" width="9.42578125" customWidth="1"/>
    <col min="9" max="9" width="9.140625" customWidth="1"/>
    <col min="10" max="13" width="8.140625" customWidth="1"/>
    <col min="14" max="14" width="7.5703125" customWidth="1"/>
    <col min="15" max="15" width="18.7109375" customWidth="1"/>
    <col min="16" max="16" width="8.140625" customWidth="1"/>
    <col min="17" max="17" width="8.28515625" customWidth="1"/>
    <col min="18" max="1025" width="8.7109375" customWidth="1"/>
  </cols>
  <sheetData>
    <row r="3" spans="2:29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29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Q4" s="39" t="s">
        <v>103</v>
      </c>
    </row>
    <row r="5" spans="2:29" ht="20.100000000000001" customHeight="1" x14ac:dyDescent="0.25">
      <c r="B5" s="53" t="s">
        <v>55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Q5" s="35" t="s">
        <v>17</v>
      </c>
      <c r="R5" s="35" t="s">
        <v>18</v>
      </c>
      <c r="S5" s="35" t="s">
        <v>19</v>
      </c>
      <c r="T5" s="35" t="s">
        <v>20</v>
      </c>
      <c r="U5" s="35" t="s">
        <v>21</v>
      </c>
      <c r="V5" s="35" t="s">
        <v>22</v>
      </c>
      <c r="W5" s="35" t="s">
        <v>23</v>
      </c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  <c r="AC5" s="35" t="s">
        <v>29</v>
      </c>
    </row>
    <row r="6" spans="2:29" ht="27.75" customHeight="1" x14ac:dyDescent="0.25">
      <c r="B6" s="50" t="s">
        <v>100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  <c r="Q6" s="40">
        <f t="shared" ref="Q6:AB6" si="0">1*C13/C20</f>
        <v>0.41935483870967744</v>
      </c>
      <c r="R6" s="40">
        <f t="shared" si="0"/>
        <v>0.29411764705882354</v>
      </c>
      <c r="S6" s="40">
        <f t="shared" si="0"/>
        <v>0.21428571428571427</v>
      </c>
      <c r="T6" s="40">
        <f t="shared" si="0"/>
        <v>0</v>
      </c>
      <c r="U6" s="40">
        <f t="shared" si="0"/>
        <v>0.3888888888888889</v>
      </c>
      <c r="V6" s="40">
        <f t="shared" si="0"/>
        <v>0.36363636363636365</v>
      </c>
      <c r="W6" s="40">
        <f t="shared" si="0"/>
        <v>0.25</v>
      </c>
      <c r="X6" s="40">
        <f t="shared" si="0"/>
        <v>0</v>
      </c>
      <c r="Y6" s="40">
        <f t="shared" si="0"/>
        <v>0</v>
      </c>
      <c r="Z6" s="40">
        <f t="shared" si="0"/>
        <v>0.42857142857142855</v>
      </c>
      <c r="AA6" s="40">
        <f t="shared" si="0"/>
        <v>0.27272727272727271</v>
      </c>
      <c r="AB6" s="40">
        <f t="shared" si="0"/>
        <v>0.15384615384615385</v>
      </c>
      <c r="AC6" s="40">
        <f>SUM(Q6:AB6)</f>
        <v>2.7854283077243225</v>
      </c>
    </row>
    <row r="7" spans="2:29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36" t="s">
        <v>6</v>
      </c>
      <c r="Q7" s="39" t="s">
        <v>104</v>
      </c>
    </row>
    <row r="8" spans="2:29" ht="36" customHeight="1" x14ac:dyDescent="0.25">
      <c r="B8" s="55" t="s">
        <v>99</v>
      </c>
      <c r="C8" s="55"/>
      <c r="D8" s="55"/>
      <c r="E8" s="55"/>
      <c r="F8" s="55"/>
      <c r="G8" s="55"/>
      <c r="H8" s="56" t="s">
        <v>57</v>
      </c>
      <c r="I8" s="56"/>
      <c r="J8" s="56"/>
      <c r="K8" s="48" t="s">
        <v>9</v>
      </c>
      <c r="L8" s="48"/>
      <c r="M8" s="48" t="s">
        <v>48</v>
      </c>
      <c r="N8" s="48"/>
      <c r="O8" s="4" t="s">
        <v>11</v>
      </c>
      <c r="P8" s="5"/>
      <c r="Q8" s="41" t="s">
        <v>17</v>
      </c>
      <c r="R8" s="41" t="s">
        <v>18</v>
      </c>
      <c r="S8" s="41" t="s">
        <v>19</v>
      </c>
      <c r="T8" s="41" t="s">
        <v>20</v>
      </c>
      <c r="U8" s="41" t="s">
        <v>21</v>
      </c>
      <c r="V8" s="41" t="s">
        <v>22</v>
      </c>
      <c r="W8" s="41" t="s">
        <v>23</v>
      </c>
      <c r="X8" s="14" t="s">
        <v>24</v>
      </c>
      <c r="Y8" s="14" t="s">
        <v>25</v>
      </c>
      <c r="Z8" s="14" t="s">
        <v>26</v>
      </c>
      <c r="AA8" s="14" t="s">
        <v>27</v>
      </c>
      <c r="AB8" s="14" t="s">
        <v>28</v>
      </c>
      <c r="AC8" s="41" t="s">
        <v>29</v>
      </c>
    </row>
    <row r="9" spans="2:29" ht="20.100000000000001" customHeight="1" x14ac:dyDescent="0.25">
      <c r="B9" s="49" t="s">
        <v>101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/>
      <c r="Q9" s="40">
        <f>1*C14/C20</f>
        <v>0.19354838709677419</v>
      </c>
      <c r="R9" s="40">
        <f t="shared" ref="R9:AB9" si="1">1*D14/D20</f>
        <v>0.17647058823529413</v>
      </c>
      <c r="S9" s="40">
        <f t="shared" si="1"/>
        <v>7.1428571428571425E-2</v>
      </c>
      <c r="T9" s="40">
        <f t="shared" si="1"/>
        <v>0.25</v>
      </c>
      <c r="U9" s="40">
        <f t="shared" si="1"/>
        <v>0.1111111111111111</v>
      </c>
      <c r="V9" s="40">
        <f t="shared" si="1"/>
        <v>0.27272727272727271</v>
      </c>
      <c r="W9" s="40">
        <f t="shared" si="1"/>
        <v>0.25</v>
      </c>
      <c r="X9" s="40">
        <f t="shared" si="1"/>
        <v>0.27272727272727271</v>
      </c>
      <c r="Y9" s="40">
        <f t="shared" si="1"/>
        <v>0</v>
      </c>
      <c r="Z9" s="40">
        <f t="shared" si="1"/>
        <v>0.14285714285714285</v>
      </c>
      <c r="AA9" s="40">
        <f t="shared" si="1"/>
        <v>0.40909090909090912</v>
      </c>
      <c r="AB9" s="40">
        <f t="shared" si="1"/>
        <v>0.16923076923076924</v>
      </c>
      <c r="AC9" s="40">
        <f>SUM(Q9:AB9)</f>
        <v>2.3191920245051172</v>
      </c>
    </row>
    <row r="10" spans="2:29" ht="20.100000000000001" customHeight="1" x14ac:dyDescent="0.25">
      <c r="B10" s="35"/>
      <c r="C10" s="35" t="s">
        <v>17</v>
      </c>
      <c r="D10" s="35" t="s">
        <v>18</v>
      </c>
      <c r="E10" s="35" t="s">
        <v>19</v>
      </c>
      <c r="F10" s="35" t="s">
        <v>20</v>
      </c>
      <c r="G10" s="35" t="s">
        <v>21</v>
      </c>
      <c r="H10" s="35" t="s">
        <v>22</v>
      </c>
      <c r="I10" s="35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5" t="s">
        <v>29</v>
      </c>
    </row>
    <row r="11" spans="2:29" ht="20.100000000000001" customHeight="1" x14ac:dyDescent="0.25">
      <c r="B11" s="35" t="s">
        <v>30</v>
      </c>
      <c r="C11" s="27">
        <v>31</v>
      </c>
      <c r="D11" s="35">
        <v>17</v>
      </c>
      <c r="E11" s="35">
        <v>14</v>
      </c>
      <c r="F11" s="35">
        <v>8</v>
      </c>
      <c r="G11" s="35">
        <v>18</v>
      </c>
      <c r="H11" s="35">
        <v>11</v>
      </c>
      <c r="I11" s="35">
        <v>4</v>
      </c>
      <c r="J11" s="35">
        <v>11</v>
      </c>
      <c r="K11" s="35">
        <v>2</v>
      </c>
      <c r="L11" s="35">
        <v>7</v>
      </c>
      <c r="M11" s="35">
        <v>22</v>
      </c>
      <c r="N11" s="35">
        <v>65</v>
      </c>
      <c r="O11" s="20">
        <f>SUM(C11:N11)</f>
        <v>210</v>
      </c>
      <c r="Q11" s="39" t="s">
        <v>105</v>
      </c>
    </row>
    <row r="12" spans="2:29" x14ac:dyDescent="0.25">
      <c r="B12" s="35" t="s">
        <v>31</v>
      </c>
      <c r="C12" s="21">
        <f>C11*100%</f>
        <v>31</v>
      </c>
      <c r="D12" s="21">
        <f t="shared" ref="D12:O12" si="2">D11*100%</f>
        <v>17</v>
      </c>
      <c r="E12" s="21">
        <f t="shared" si="2"/>
        <v>14</v>
      </c>
      <c r="F12" s="21">
        <f t="shared" si="2"/>
        <v>8</v>
      </c>
      <c r="G12" s="21">
        <f t="shared" si="2"/>
        <v>18</v>
      </c>
      <c r="H12" s="21">
        <f t="shared" si="2"/>
        <v>11</v>
      </c>
      <c r="I12" s="21">
        <f t="shared" si="2"/>
        <v>4</v>
      </c>
      <c r="J12" s="21">
        <f t="shared" si="2"/>
        <v>11</v>
      </c>
      <c r="K12" s="21">
        <f t="shared" si="2"/>
        <v>2</v>
      </c>
      <c r="L12" s="21">
        <f t="shared" si="2"/>
        <v>7</v>
      </c>
      <c r="M12" s="21">
        <f t="shared" si="2"/>
        <v>22</v>
      </c>
      <c r="N12" s="21">
        <f t="shared" si="2"/>
        <v>65</v>
      </c>
      <c r="O12" s="21">
        <f t="shared" si="2"/>
        <v>210</v>
      </c>
      <c r="Q12" s="41" t="s">
        <v>17</v>
      </c>
      <c r="R12" s="41" t="s">
        <v>18</v>
      </c>
      <c r="S12" s="41" t="s">
        <v>19</v>
      </c>
      <c r="T12" s="41" t="s">
        <v>20</v>
      </c>
      <c r="U12" s="41" t="s">
        <v>21</v>
      </c>
      <c r="V12" s="41" t="s">
        <v>22</v>
      </c>
      <c r="W12" s="41" t="s">
        <v>23</v>
      </c>
      <c r="X12" s="14" t="s">
        <v>24</v>
      </c>
      <c r="Y12" s="14" t="s">
        <v>25</v>
      </c>
      <c r="Z12" s="14" t="s">
        <v>26</v>
      </c>
      <c r="AA12" s="14" t="s">
        <v>27</v>
      </c>
      <c r="AB12" s="14" t="s">
        <v>28</v>
      </c>
      <c r="AC12" s="41" t="s">
        <v>29</v>
      </c>
    </row>
    <row r="13" spans="2:29" ht="24.75" x14ac:dyDescent="0.25">
      <c r="B13" s="35" t="s">
        <v>98</v>
      </c>
      <c r="C13" s="35">
        <v>13</v>
      </c>
      <c r="D13" s="35">
        <v>5</v>
      </c>
      <c r="E13" s="35">
        <v>3</v>
      </c>
      <c r="F13" s="35">
        <v>0</v>
      </c>
      <c r="G13" s="35">
        <v>7</v>
      </c>
      <c r="H13" s="35">
        <v>4</v>
      </c>
      <c r="I13" s="35">
        <v>1</v>
      </c>
      <c r="J13" s="35">
        <v>0</v>
      </c>
      <c r="K13" s="35">
        <v>0</v>
      </c>
      <c r="L13" s="35">
        <v>3</v>
      </c>
      <c r="M13" s="35">
        <v>6</v>
      </c>
      <c r="N13" s="35">
        <v>10</v>
      </c>
      <c r="O13" s="35">
        <f>SUM(C13:N13)</f>
        <v>52</v>
      </c>
      <c r="Q13" s="40">
        <f>1*C15/C20</f>
        <v>0.38709677419354838</v>
      </c>
      <c r="R13" s="40">
        <f t="shared" ref="R13:AB13" si="3">1*D15/D20</f>
        <v>0.52941176470588236</v>
      </c>
      <c r="S13" s="40">
        <f t="shared" si="3"/>
        <v>0.21428571428571427</v>
      </c>
      <c r="T13" s="40">
        <f t="shared" si="3"/>
        <v>0.125</v>
      </c>
      <c r="U13" s="40">
        <f t="shared" si="3"/>
        <v>0.27777777777777779</v>
      </c>
      <c r="V13" s="40">
        <f t="shared" si="3"/>
        <v>0.18181818181818182</v>
      </c>
      <c r="W13" s="40">
        <f t="shared" si="3"/>
        <v>0.5</v>
      </c>
      <c r="X13" s="40">
        <f t="shared" si="3"/>
        <v>0.72727272727272729</v>
      </c>
      <c r="Y13" s="40">
        <f t="shared" si="3"/>
        <v>1</v>
      </c>
      <c r="Z13" s="40">
        <f t="shared" si="3"/>
        <v>0.42857142857142855</v>
      </c>
      <c r="AA13" s="40">
        <f t="shared" si="3"/>
        <v>9.0909090909090912E-2</v>
      </c>
      <c r="AB13" s="40">
        <f t="shared" si="3"/>
        <v>0.12307692307692308</v>
      </c>
      <c r="AC13" s="40">
        <f>SUM(Q13:AB13)</f>
        <v>4.5852203826112756</v>
      </c>
    </row>
    <row r="14" spans="2:29" ht="21.75" customHeight="1" x14ac:dyDescent="0.25">
      <c r="B14" s="35" t="s">
        <v>96</v>
      </c>
      <c r="C14" s="35">
        <v>6</v>
      </c>
      <c r="D14" s="35">
        <v>3</v>
      </c>
      <c r="E14" s="35">
        <v>1</v>
      </c>
      <c r="F14" s="35">
        <v>2</v>
      </c>
      <c r="G14" s="35">
        <v>2</v>
      </c>
      <c r="H14" s="35">
        <v>3</v>
      </c>
      <c r="I14" s="35">
        <v>1</v>
      </c>
      <c r="J14" s="35">
        <v>3</v>
      </c>
      <c r="K14" s="35">
        <v>0</v>
      </c>
      <c r="L14" s="35">
        <v>1</v>
      </c>
      <c r="M14" s="35">
        <v>9</v>
      </c>
      <c r="N14" s="35">
        <v>11</v>
      </c>
      <c r="O14" s="35">
        <f t="shared" ref="O14:O20" si="4">SUM(C14:N14)</f>
        <v>42</v>
      </c>
    </row>
    <row r="15" spans="2:29" ht="24.75" x14ac:dyDescent="0.25">
      <c r="B15" s="35" t="s">
        <v>95</v>
      </c>
      <c r="C15" s="35">
        <v>12</v>
      </c>
      <c r="D15" s="35">
        <v>9</v>
      </c>
      <c r="E15" s="35">
        <v>3</v>
      </c>
      <c r="F15" s="35">
        <v>1</v>
      </c>
      <c r="G15" s="35">
        <v>5</v>
      </c>
      <c r="H15" s="35">
        <v>2</v>
      </c>
      <c r="I15" s="35">
        <v>2</v>
      </c>
      <c r="J15" s="35">
        <v>8</v>
      </c>
      <c r="K15" s="35">
        <v>2</v>
      </c>
      <c r="L15" s="35">
        <v>3</v>
      </c>
      <c r="M15" s="35">
        <v>2</v>
      </c>
      <c r="N15" s="35">
        <v>8</v>
      </c>
      <c r="O15" s="35">
        <f t="shared" si="4"/>
        <v>57</v>
      </c>
      <c r="Q15" s="39" t="s">
        <v>106</v>
      </c>
    </row>
    <row r="16" spans="2:29" x14ac:dyDescent="0.25">
      <c r="B16" s="35" t="s">
        <v>97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34</v>
      </c>
      <c r="O16" s="35">
        <f t="shared" si="4"/>
        <v>34</v>
      </c>
      <c r="Q16" s="41" t="s">
        <v>17</v>
      </c>
      <c r="R16" s="41" t="s">
        <v>18</v>
      </c>
      <c r="S16" s="41" t="s">
        <v>19</v>
      </c>
      <c r="T16" s="41" t="s">
        <v>20</v>
      </c>
      <c r="U16" s="41" t="s">
        <v>21</v>
      </c>
      <c r="V16" s="41" t="s">
        <v>22</v>
      </c>
      <c r="W16" s="41" t="s">
        <v>23</v>
      </c>
      <c r="X16" s="14" t="s">
        <v>24</v>
      </c>
      <c r="Y16" s="14" t="s">
        <v>25</v>
      </c>
      <c r="Z16" s="14" t="s">
        <v>26</v>
      </c>
      <c r="AA16" s="14" t="s">
        <v>27</v>
      </c>
      <c r="AB16" s="14" t="s">
        <v>28</v>
      </c>
      <c r="AC16" s="41" t="s">
        <v>29</v>
      </c>
    </row>
    <row r="17" spans="2:29" ht="24.75" x14ac:dyDescent="0.25">
      <c r="B17" s="35" t="s">
        <v>102</v>
      </c>
      <c r="C17" s="35">
        <v>0</v>
      </c>
      <c r="D17" s="35">
        <v>0</v>
      </c>
      <c r="E17" s="35">
        <v>7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f t="shared" si="4"/>
        <v>7</v>
      </c>
      <c r="Q17" s="40">
        <f>1*C16/C20</f>
        <v>0</v>
      </c>
      <c r="R17" s="40">
        <f t="shared" ref="R17:AB17" si="5">1*D16/D20</f>
        <v>0</v>
      </c>
      <c r="S17" s="40">
        <f t="shared" si="5"/>
        <v>0</v>
      </c>
      <c r="T17" s="40">
        <f t="shared" si="5"/>
        <v>0</v>
      </c>
      <c r="U17" s="40">
        <f t="shared" si="5"/>
        <v>0</v>
      </c>
      <c r="V17" s="40">
        <f t="shared" si="5"/>
        <v>0</v>
      </c>
      <c r="W17" s="40">
        <f t="shared" si="5"/>
        <v>0</v>
      </c>
      <c r="X17" s="40">
        <f t="shared" si="5"/>
        <v>0</v>
      </c>
      <c r="Y17" s="40">
        <f t="shared" si="5"/>
        <v>0</v>
      </c>
      <c r="Z17" s="40">
        <f t="shared" si="5"/>
        <v>0</v>
      </c>
      <c r="AA17" s="40">
        <f t="shared" si="5"/>
        <v>0</v>
      </c>
      <c r="AB17" s="40">
        <f t="shared" si="5"/>
        <v>0.52307692307692311</v>
      </c>
      <c r="AC17" s="40">
        <f>SUM(Q17:AB17)</f>
        <v>0.52307692307692311</v>
      </c>
    </row>
    <row r="18" spans="2:29" ht="47.25" x14ac:dyDescent="0.25">
      <c r="B18" s="43" t="s">
        <v>109</v>
      </c>
      <c r="C18" s="43">
        <v>0</v>
      </c>
      <c r="D18" s="43">
        <v>0</v>
      </c>
      <c r="E18" s="43">
        <v>0</v>
      </c>
      <c r="F18" s="43">
        <v>2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4"/>
        <v>2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2:29" ht="24.75" x14ac:dyDescent="0.25">
      <c r="B19" s="43" t="s">
        <v>108</v>
      </c>
      <c r="C19" s="43">
        <v>0</v>
      </c>
      <c r="D19" s="43">
        <v>0</v>
      </c>
      <c r="E19" s="43">
        <v>0</v>
      </c>
      <c r="F19" s="43">
        <v>3</v>
      </c>
      <c r="G19" s="43">
        <v>4</v>
      </c>
      <c r="H19" s="43">
        <v>2</v>
      </c>
      <c r="I19" s="43">
        <v>0</v>
      </c>
      <c r="J19" s="43">
        <v>0</v>
      </c>
      <c r="K19" s="43">
        <v>0</v>
      </c>
      <c r="L19" s="43">
        <v>0</v>
      </c>
      <c r="M19" s="43">
        <v>5</v>
      </c>
      <c r="N19" s="43">
        <v>2</v>
      </c>
      <c r="O19" s="43">
        <f t="shared" si="4"/>
        <v>16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2:29" x14ac:dyDescent="0.25">
      <c r="B20" s="38" t="s">
        <v>94</v>
      </c>
      <c r="C20" s="37">
        <f t="shared" ref="C20:H20" si="6">SUM(C13:C19)</f>
        <v>31</v>
      </c>
      <c r="D20" s="37">
        <f t="shared" si="6"/>
        <v>17</v>
      </c>
      <c r="E20" s="37">
        <f t="shared" si="6"/>
        <v>14</v>
      </c>
      <c r="F20" s="37">
        <f t="shared" si="6"/>
        <v>8</v>
      </c>
      <c r="G20" s="37">
        <f t="shared" si="6"/>
        <v>18</v>
      </c>
      <c r="H20" s="37">
        <f t="shared" si="6"/>
        <v>11</v>
      </c>
      <c r="I20" s="37">
        <f t="shared" ref="I20:N20" si="7">SUM(I13:I19)</f>
        <v>4</v>
      </c>
      <c r="J20" s="37">
        <f t="shared" si="7"/>
        <v>11</v>
      </c>
      <c r="K20" s="37">
        <f t="shared" si="7"/>
        <v>2</v>
      </c>
      <c r="L20" s="37">
        <f t="shared" si="7"/>
        <v>7</v>
      </c>
      <c r="M20" s="37">
        <f t="shared" si="7"/>
        <v>22</v>
      </c>
      <c r="N20" s="37">
        <f t="shared" si="7"/>
        <v>65</v>
      </c>
      <c r="O20" s="37">
        <f t="shared" si="4"/>
        <v>210</v>
      </c>
    </row>
    <row r="21" spans="2:29" x14ac:dyDescent="0.25">
      <c r="B21" s="35" t="s">
        <v>33</v>
      </c>
      <c r="C21" s="15">
        <f>IF($O$8="↑",IF(C20="","",IF(ISERR(C20/C12),"",(C20/C12))),IF($O$8="↓",IF(C20="","",IF(ISERR(C12/C20),"",(C12/C20)))))</f>
        <v>1</v>
      </c>
      <c r="D21" s="15">
        <f t="shared" ref="D21:N21" si="8">IF($O$8="↑",IF(D20="","",IF(ISERR(D20/D12),"",(D20/D12))),IF($O$8="↓",IF(D20="","",IF(ISERR(D12/D20),"",(D12/D20)))))</f>
        <v>1</v>
      </c>
      <c r="E21" s="15">
        <f t="shared" si="8"/>
        <v>1</v>
      </c>
      <c r="F21" s="15">
        <f t="shared" si="8"/>
        <v>1</v>
      </c>
      <c r="G21" s="15">
        <f t="shared" si="8"/>
        <v>1</v>
      </c>
      <c r="H21" s="15">
        <f t="shared" si="8"/>
        <v>1</v>
      </c>
      <c r="I21" s="15">
        <f t="shared" si="8"/>
        <v>1</v>
      </c>
      <c r="J21" s="15">
        <f t="shared" si="8"/>
        <v>1</v>
      </c>
      <c r="K21" s="15">
        <f t="shared" si="8"/>
        <v>1</v>
      </c>
      <c r="L21" s="15">
        <f t="shared" si="8"/>
        <v>1</v>
      </c>
      <c r="M21" s="15">
        <f t="shared" si="8"/>
        <v>1</v>
      </c>
      <c r="N21" s="15">
        <f t="shared" si="8"/>
        <v>1</v>
      </c>
      <c r="O21" s="15">
        <f>IF($O$8="↑",IF(O20="","",IF(ISERR(O20/O12),"",(O20/O12))),IF($O$8="↓",IF(O20="","",IF(ISERR(O12/O20),"",(O12/O20)))))</f>
        <v>1</v>
      </c>
      <c r="Q21" s="39" t="s">
        <v>107</v>
      </c>
    </row>
    <row r="22" spans="2:29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Q22" s="41" t="s">
        <v>17</v>
      </c>
      <c r="R22" s="41" t="s">
        <v>18</v>
      </c>
      <c r="S22" s="41" t="s">
        <v>19</v>
      </c>
      <c r="T22" s="41" t="s">
        <v>20</v>
      </c>
      <c r="U22" s="41" t="s">
        <v>21</v>
      </c>
      <c r="V22" s="41" t="s">
        <v>22</v>
      </c>
      <c r="W22" s="41" t="s">
        <v>23</v>
      </c>
      <c r="X22" s="14" t="s">
        <v>24</v>
      </c>
      <c r="Y22" s="14" t="s">
        <v>25</v>
      </c>
      <c r="Z22" s="14" t="s">
        <v>26</v>
      </c>
      <c r="AA22" s="14" t="s">
        <v>27</v>
      </c>
      <c r="AB22" s="14" t="s">
        <v>28</v>
      </c>
      <c r="AC22" s="41" t="s">
        <v>29</v>
      </c>
    </row>
    <row r="23" spans="2:29" ht="21.75" customHeight="1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Q23" s="40">
        <f>C17/C20</f>
        <v>0</v>
      </c>
      <c r="R23" s="40">
        <f t="shared" ref="R23:AB23" si="9">D17/D20</f>
        <v>0</v>
      </c>
      <c r="S23" s="40">
        <f t="shared" si="9"/>
        <v>0.5</v>
      </c>
      <c r="T23" s="40">
        <f t="shared" si="9"/>
        <v>0</v>
      </c>
      <c r="U23" s="40">
        <f t="shared" si="9"/>
        <v>0</v>
      </c>
      <c r="V23" s="40">
        <f t="shared" si="9"/>
        <v>0</v>
      </c>
      <c r="W23" s="40">
        <f t="shared" si="9"/>
        <v>0</v>
      </c>
      <c r="X23" s="40">
        <f t="shared" si="9"/>
        <v>0</v>
      </c>
      <c r="Y23" s="40">
        <f t="shared" si="9"/>
        <v>0</v>
      </c>
      <c r="Z23" s="40">
        <f t="shared" si="9"/>
        <v>0</v>
      </c>
      <c r="AA23" s="40">
        <f t="shared" si="9"/>
        <v>0</v>
      </c>
      <c r="AB23" s="40">
        <f t="shared" si="9"/>
        <v>0</v>
      </c>
      <c r="AC23" s="40">
        <f>SUM(Q23:AB23)</f>
        <v>0.5</v>
      </c>
    </row>
    <row r="24" spans="2:29" ht="26.25" customHeight="1" x14ac:dyDescent="0.25"/>
    <row r="25" spans="2:29" ht="15" customHeight="1" x14ac:dyDescent="0.25">
      <c r="Q25" s="42"/>
      <c r="R25" s="42"/>
    </row>
    <row r="26" spans="2:29" ht="13.5" customHeight="1" x14ac:dyDescent="0.25"/>
    <row r="27" spans="2:29" ht="13.5" customHeight="1" x14ac:dyDescent="0.25"/>
    <row r="28" spans="2:29" ht="20.25" customHeight="1" x14ac:dyDescent="0.25"/>
    <row r="29" spans="2:29" ht="11.1" customHeight="1" x14ac:dyDescent="0.25"/>
    <row r="36" spans="1:15" ht="7.5" customHeight="1" x14ac:dyDescent="0.25"/>
    <row r="38" spans="1:15" x14ac:dyDescent="0.25">
      <c r="A38" s="13"/>
      <c r="B38" s="13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x14ac:dyDescent="0.25">
      <c r="A39" s="13"/>
      <c r="B39" s="13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</sheetData>
  <mergeCells count="18">
    <mergeCell ref="B6:J6"/>
    <mergeCell ref="K6:O6"/>
    <mergeCell ref="B3:C4"/>
    <mergeCell ref="D3:N3"/>
    <mergeCell ref="O3:O4"/>
    <mergeCell ref="D4:N4"/>
    <mergeCell ref="B5:O5"/>
    <mergeCell ref="B9:O9"/>
    <mergeCell ref="C38:O38"/>
    <mergeCell ref="C39:O39"/>
    <mergeCell ref="B7:G7"/>
    <mergeCell ref="H7:J7"/>
    <mergeCell ref="K7:L7"/>
    <mergeCell ref="M7:N7"/>
    <mergeCell ref="B8:G8"/>
    <mergeCell ref="H8:J8"/>
    <mergeCell ref="K8:L8"/>
    <mergeCell ref="M8:N8"/>
  </mergeCells>
  <conditionalFormatting sqref="C22:O23">
    <cfRule type="cellIs" dxfId="31" priority="1" operator="lessThan">
      <formula>0.75</formula>
    </cfRule>
    <cfRule type="cellIs" dxfId="30" priority="2" operator="between">
      <formula>0.75</formula>
      <formula>0.89</formula>
    </cfRule>
    <cfRule type="cellIs" dxfId="29" priority="3" operator="equal">
      <formula>0.9</formula>
    </cfRule>
    <cfRule type="cellIs" dxfId="28" priority="4" operator="greaterThan">
      <formula>0.9</formula>
    </cfRule>
  </conditionalFormatting>
  <conditionalFormatting sqref="C21:O21">
    <cfRule type="cellIs" dxfId="27" priority="5" operator="lessThan">
      <formula>0.95</formula>
    </cfRule>
    <cfRule type="cellIs" dxfId="26" priority="6" operator="between">
      <formula>0.95</formula>
      <formula>0.99</formula>
    </cfRule>
    <cfRule type="cellIs" dxfId="25" priority="7" operator="equal">
      <formula>1</formula>
    </cfRule>
    <cfRule type="cellIs" dxfId="24" priority="8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1</xdr:col>
                <xdr:colOff>304800</xdr:colOff>
                <xdr:row>2</xdr:row>
                <xdr:rowOff>57150</xdr:rowOff>
              </from>
              <to>
                <xdr:col>2</xdr:col>
                <xdr:colOff>390525</xdr:colOff>
                <xdr:row>3</xdr:row>
                <xdr:rowOff>209550</xdr:rowOff>
              </to>
            </anchor>
          </objectPr>
        </oleObject>
      </mc:Choice>
      <mc:Fallback>
        <oleObject progId="PBrush" shapeId="921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29FCF"/>
  </sheetPr>
  <dimension ref="B3:Q31"/>
  <sheetViews>
    <sheetView tabSelected="1" topLeftCell="E4" zoomScale="90" zoomScaleNormal="90" workbookViewId="0">
      <selection activeCell="N12" sqref="N12"/>
    </sheetView>
  </sheetViews>
  <sheetFormatPr defaultRowHeight="15" x14ac:dyDescent="0.25"/>
  <cols>
    <col min="1" max="1" width="3.5703125" customWidth="1"/>
    <col min="2" max="2" width="9.140625" customWidth="1"/>
    <col min="3" max="3" width="12.28515625" customWidth="1"/>
    <col min="4" max="14" width="13.85546875" customWidth="1"/>
    <col min="15" max="15" width="17.85546875" customWidth="1"/>
    <col min="16" max="16" width="8.140625" customWidth="1"/>
    <col min="17" max="17" width="20.42578125" customWidth="1"/>
    <col min="18" max="1025" width="8.7109375" customWidth="1"/>
  </cols>
  <sheetData>
    <row r="3" spans="2:17" ht="26.25" customHeight="1" x14ac:dyDescent="0.25">
      <c r="B3" s="51"/>
      <c r="C3" s="51"/>
      <c r="D3" s="52" t="s">
        <v>86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1"/>
    </row>
    <row r="4" spans="2:17" ht="20.100000000000001" customHeight="1" x14ac:dyDescent="0.25">
      <c r="B4" s="51"/>
      <c r="C4" s="51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7" ht="20.100000000000001" customHeight="1" x14ac:dyDescent="0.25">
      <c r="B5" s="53" t="s">
        <v>55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7" ht="27.75" customHeight="1" x14ac:dyDescent="0.25">
      <c r="B6" s="50" t="s">
        <v>59</v>
      </c>
      <c r="C6" s="50"/>
      <c r="D6" s="50"/>
      <c r="E6" s="50"/>
      <c r="F6" s="50"/>
      <c r="G6" s="50"/>
      <c r="H6" s="50"/>
      <c r="I6" s="50"/>
      <c r="J6" s="50"/>
      <c r="K6" s="50" t="s">
        <v>84</v>
      </c>
      <c r="L6" s="50"/>
      <c r="M6" s="50"/>
      <c r="N6" s="50"/>
      <c r="O6" s="50"/>
    </row>
    <row r="7" spans="2:17" ht="20.100000000000001" customHeight="1" x14ac:dyDescent="0.25">
      <c r="B7" s="49" t="s">
        <v>2</v>
      </c>
      <c r="C7" s="49"/>
      <c r="D7" s="49"/>
      <c r="E7" s="49"/>
      <c r="F7" s="49"/>
      <c r="G7" s="49"/>
      <c r="H7" s="49" t="s">
        <v>3</v>
      </c>
      <c r="I7" s="49"/>
      <c r="J7" s="49"/>
      <c r="K7" s="49" t="s">
        <v>4</v>
      </c>
      <c r="L7" s="49"/>
      <c r="M7" s="49" t="s">
        <v>5</v>
      </c>
      <c r="N7" s="49"/>
      <c r="O7" s="2" t="s">
        <v>6</v>
      </c>
    </row>
    <row r="8" spans="2:17" ht="45.75" customHeight="1" x14ac:dyDescent="0.25">
      <c r="B8" s="47" t="s">
        <v>60</v>
      </c>
      <c r="C8" s="47"/>
      <c r="D8" s="47"/>
      <c r="E8" s="47"/>
      <c r="F8" s="47"/>
      <c r="G8" s="47"/>
      <c r="H8" s="48" t="s">
        <v>61</v>
      </c>
      <c r="I8" s="48"/>
      <c r="J8" s="48"/>
      <c r="K8" s="48" t="s">
        <v>9</v>
      </c>
      <c r="L8" s="48"/>
      <c r="M8" s="48" t="s">
        <v>10</v>
      </c>
      <c r="N8" s="48"/>
      <c r="O8" s="4" t="s">
        <v>11</v>
      </c>
      <c r="P8" s="5" t="s">
        <v>12</v>
      </c>
      <c r="Q8" s="5" t="s">
        <v>62</v>
      </c>
    </row>
    <row r="9" spans="2:17" ht="20.100000000000001" customHeight="1" x14ac:dyDescent="0.25">
      <c r="B9" s="49" t="s">
        <v>63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" t="s">
        <v>15</v>
      </c>
      <c r="Q9" s="5" t="s">
        <v>64</v>
      </c>
    </row>
    <row r="10" spans="2:17" ht="20.100000000000001" customHeight="1" x14ac:dyDescent="0.25">
      <c r="B10" s="3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14" t="s">
        <v>24</v>
      </c>
      <c r="K10" s="14" t="s">
        <v>25</v>
      </c>
      <c r="L10" s="14" t="s">
        <v>26</v>
      </c>
      <c r="M10" s="14" t="s">
        <v>27</v>
      </c>
      <c r="N10" s="14" t="s">
        <v>28</v>
      </c>
      <c r="O10" s="3" t="s">
        <v>29</v>
      </c>
    </row>
    <row r="11" spans="2:17" x14ac:dyDescent="0.25">
      <c r="B11" s="23" t="s">
        <v>65</v>
      </c>
      <c r="C11" s="30">
        <v>260006.14</v>
      </c>
      <c r="D11" s="30">
        <v>260006.14</v>
      </c>
      <c r="E11" s="30">
        <v>260006.14</v>
      </c>
      <c r="F11" s="30">
        <v>260006.14</v>
      </c>
      <c r="G11" s="30">
        <v>260006.14</v>
      </c>
      <c r="H11" s="30">
        <v>260006.14</v>
      </c>
      <c r="I11" s="30">
        <v>260006.14</v>
      </c>
      <c r="J11" s="30">
        <v>260006.14</v>
      </c>
      <c r="K11" s="22">
        <v>319998.43</v>
      </c>
      <c r="L11" s="22">
        <v>319998.43</v>
      </c>
      <c r="M11" s="22">
        <v>319998.43</v>
      </c>
      <c r="N11" s="22">
        <v>319998.43</v>
      </c>
      <c r="O11" s="24">
        <f>SUM(C11:N11)</f>
        <v>3360042.8400000012</v>
      </c>
    </row>
    <row r="12" spans="2:17" x14ac:dyDescent="0.25">
      <c r="B12" s="23" t="s">
        <v>32</v>
      </c>
      <c r="C12" s="22">
        <v>114326.9</v>
      </c>
      <c r="D12" s="30">
        <v>116795.11</v>
      </c>
      <c r="E12" s="31">
        <v>158347.06</v>
      </c>
      <c r="F12" s="30">
        <v>202873.44</v>
      </c>
      <c r="G12" s="31">
        <v>144144.56</v>
      </c>
      <c r="H12" s="22">
        <v>170708.01</v>
      </c>
      <c r="I12" s="22">
        <v>155258.76</v>
      </c>
      <c r="J12" s="22" t="s">
        <v>110</v>
      </c>
      <c r="K12" s="22">
        <v>160276.79999999999</v>
      </c>
      <c r="L12" s="22">
        <v>167651.1</v>
      </c>
      <c r="M12" s="30">
        <v>160374.48000000001</v>
      </c>
      <c r="N12" s="22">
        <v>263177.25</v>
      </c>
      <c r="O12" s="24">
        <f>SUM(C12:N12)</f>
        <v>1813933.4700000002</v>
      </c>
    </row>
    <row r="13" spans="2:17" x14ac:dyDescent="0.25">
      <c r="B13" s="25" t="s">
        <v>33</v>
      </c>
      <c r="C13" s="26">
        <f t="shared" ref="C13:O13" si="0">IF($O$8="↑",IF(C12="","",IF(ISERR(C12/C11),"",(C12/C11))),IF($O$8="↓",IF(C12="","",IF(ISERR(C11/C12),"",(C11/C12)))))</f>
        <v>0.43970846226939098</v>
      </c>
      <c r="D13" s="26">
        <f t="shared" si="0"/>
        <v>0.44920135347572943</v>
      </c>
      <c r="E13" s="26">
        <f t="shared" si="0"/>
        <v>0.60901277177531266</v>
      </c>
      <c r="F13" s="26">
        <f t="shared" si="0"/>
        <v>0.78026403530316624</v>
      </c>
      <c r="G13" s="26">
        <f t="shared" si="0"/>
        <v>0.55438906173523439</v>
      </c>
      <c r="H13" s="26">
        <f t="shared" si="0"/>
        <v>0.65655376446110081</v>
      </c>
      <c r="I13" s="26">
        <f t="shared" si="0"/>
        <v>0.59713497535096671</v>
      </c>
      <c r="J13" s="26">
        <v>0.64</v>
      </c>
      <c r="K13" s="26">
        <f t="shared" si="0"/>
        <v>0.50086745738096272</v>
      </c>
      <c r="L13" s="26">
        <f t="shared" si="0"/>
        <v>0.52391225794451557</v>
      </c>
      <c r="M13" s="26">
        <f t="shared" si="0"/>
        <v>0.50117270887860299</v>
      </c>
      <c r="N13" s="26">
        <f t="shared" si="0"/>
        <v>0.82243294131161837</v>
      </c>
      <c r="O13" s="26">
        <f t="shared" si="0"/>
        <v>0.53985426864378894</v>
      </c>
    </row>
    <row r="14" spans="2:17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17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7" spans="2:15" x14ac:dyDescent="0.25">
      <c r="M17" s="34"/>
    </row>
    <row r="18" spans="2:15" x14ac:dyDescent="0.25">
      <c r="M18" s="34"/>
    </row>
    <row r="19" spans="2:15" x14ac:dyDescent="0.25">
      <c r="M19" s="34"/>
    </row>
    <row r="20" spans="2:15" x14ac:dyDescent="0.25">
      <c r="M20" s="33"/>
    </row>
    <row r="29" spans="2:15" ht="15.75" customHeight="1" x14ac:dyDescent="0.25"/>
    <row r="30" spans="2:15" x14ac:dyDescent="0.25">
      <c r="B30" s="1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2:15" x14ac:dyDescent="0.25"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</sheetData>
  <mergeCells count="18">
    <mergeCell ref="B3:C4"/>
    <mergeCell ref="D3:N3"/>
    <mergeCell ref="O3:O4"/>
    <mergeCell ref="D4:N4"/>
    <mergeCell ref="B5:O5"/>
    <mergeCell ref="B6:J6"/>
    <mergeCell ref="K6:O6"/>
    <mergeCell ref="B7:G7"/>
    <mergeCell ref="H7:J7"/>
    <mergeCell ref="K7:L7"/>
    <mergeCell ref="M7:N7"/>
    <mergeCell ref="C30:O30"/>
    <mergeCell ref="C31:O31"/>
    <mergeCell ref="B8:G8"/>
    <mergeCell ref="H8:J8"/>
    <mergeCell ref="K8:L8"/>
    <mergeCell ref="M8:N8"/>
    <mergeCell ref="B9:O9"/>
  </mergeCells>
  <conditionalFormatting sqref="C14:O15">
    <cfRule type="cellIs" dxfId="23" priority="2" operator="lessThan">
      <formula>0.75</formula>
    </cfRule>
    <cfRule type="cellIs" dxfId="22" priority="3" operator="between">
      <formula>0.75</formula>
      <formula>0.89</formula>
    </cfRule>
    <cfRule type="cellIs" dxfId="21" priority="4" operator="equal">
      <formula>0.9</formula>
    </cfRule>
    <cfRule type="cellIs" dxfId="20" priority="5" operator="greaterThan">
      <formula>0.9</formula>
    </cfRule>
  </conditionalFormatting>
  <conditionalFormatting sqref="C13:O13">
    <cfRule type="cellIs" dxfId="19" priority="6" operator="lessThan">
      <formula>0.95</formula>
    </cfRule>
    <cfRule type="cellIs" dxfId="18" priority="7" operator="between">
      <formula>0.95</formula>
      <formula>0.99</formula>
    </cfRule>
    <cfRule type="cellIs" dxfId="17" priority="8" operator="equal">
      <formula>1</formula>
    </cfRule>
    <cfRule type="cellIs" dxfId="16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</xdr:col>
                <xdr:colOff>314325</xdr:colOff>
                <xdr:row>2</xdr:row>
                <xdr:rowOff>57150</xdr:rowOff>
              </from>
              <to>
                <xdr:col>2</xdr:col>
                <xdr:colOff>485775</xdr:colOff>
                <xdr:row>3</xdr:row>
                <xdr:rowOff>209550</xdr:rowOff>
              </to>
            </anchor>
          </objectPr>
        </oleObject>
      </mc:Choice>
      <mc:Fallback>
        <oleObject progId="PBrush" shapeId="614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1"/>
  <sheetViews>
    <sheetView topLeftCell="A4" zoomScaleNormal="100" workbookViewId="0">
      <selection activeCell="N13" sqref="N13"/>
    </sheetView>
  </sheetViews>
  <sheetFormatPr defaultRowHeight="15" x14ac:dyDescent="0.25"/>
  <cols>
    <col min="1" max="1" width="3.5703125" customWidth="1"/>
    <col min="2" max="2" width="8.7109375" customWidth="1"/>
    <col min="3" max="3" width="11.7109375" customWidth="1"/>
    <col min="4" max="7" width="8.140625" customWidth="1"/>
    <col min="8" max="8" width="9" customWidth="1"/>
    <col min="9" max="10" width="9.5703125" customWidth="1"/>
    <col min="11" max="14" width="8.140625" customWidth="1"/>
    <col min="15" max="15" width="18.140625" customWidth="1"/>
    <col min="16" max="16" width="10.140625" customWidth="1"/>
    <col min="17" max="17" width="20.42578125" customWidth="1"/>
    <col min="18" max="21" width="8.7109375" customWidth="1"/>
    <col min="22" max="22" width="52.85546875" customWidth="1"/>
    <col min="23" max="1025" width="8.7109375" customWidth="1"/>
  </cols>
  <sheetData>
    <row r="2" spans="2:22" ht="26.25" customHeight="1" x14ac:dyDescent="0.25">
      <c r="B2" s="51"/>
      <c r="C2" s="51"/>
      <c r="D2" s="52" t="s">
        <v>86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</row>
    <row r="3" spans="2:22" ht="20.100000000000001" customHeight="1" x14ac:dyDescent="0.25">
      <c r="B3" s="51"/>
      <c r="C3" s="51"/>
      <c r="D3" s="51" t="s">
        <v>0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22" ht="14.1" customHeight="1" x14ac:dyDescent="0.2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22" ht="27.75" customHeight="1" x14ac:dyDescent="0.25">
      <c r="B5" s="50" t="s">
        <v>90</v>
      </c>
      <c r="C5" s="50"/>
      <c r="D5" s="50"/>
      <c r="E5" s="50"/>
      <c r="F5" s="50"/>
      <c r="G5" s="50"/>
      <c r="H5" s="50"/>
      <c r="I5" s="50"/>
      <c r="J5" s="50"/>
      <c r="K5" s="50" t="s">
        <v>84</v>
      </c>
      <c r="L5" s="50"/>
      <c r="M5" s="50"/>
      <c r="N5" s="50"/>
      <c r="O5" s="50"/>
      <c r="V5" s="1"/>
    </row>
    <row r="6" spans="2:22" ht="20.100000000000001" customHeight="1" x14ac:dyDescent="0.25">
      <c r="B6" s="49" t="s">
        <v>2</v>
      </c>
      <c r="C6" s="49"/>
      <c r="D6" s="49"/>
      <c r="E6" s="49"/>
      <c r="F6" s="49"/>
      <c r="G6" s="49"/>
      <c r="H6" s="49" t="s">
        <v>3</v>
      </c>
      <c r="I6" s="49"/>
      <c r="J6" s="49"/>
      <c r="K6" s="49" t="s">
        <v>4</v>
      </c>
      <c r="L6" s="49"/>
      <c r="M6" s="49" t="s">
        <v>5</v>
      </c>
      <c r="N6" s="49"/>
      <c r="O6" s="2" t="s">
        <v>6</v>
      </c>
    </row>
    <row r="7" spans="2:22" ht="55.5" customHeight="1" x14ac:dyDescent="0.25">
      <c r="B7" s="47" t="s">
        <v>85</v>
      </c>
      <c r="C7" s="47"/>
      <c r="D7" s="47"/>
      <c r="E7" s="47"/>
      <c r="F7" s="47"/>
      <c r="G7" s="47"/>
      <c r="H7" s="48" t="s">
        <v>8</v>
      </c>
      <c r="I7" s="48"/>
      <c r="J7" s="48"/>
      <c r="K7" s="48" t="s">
        <v>9</v>
      </c>
      <c r="L7" s="48"/>
      <c r="M7" s="48" t="s">
        <v>48</v>
      </c>
      <c r="N7" s="48"/>
      <c r="O7" s="4" t="s">
        <v>11</v>
      </c>
      <c r="P7" s="5" t="s">
        <v>12</v>
      </c>
      <c r="Q7" s="5" t="s">
        <v>13</v>
      </c>
    </row>
    <row r="8" spans="2:22" ht="20.100000000000001" customHeight="1" x14ac:dyDescent="0.25">
      <c r="B8" s="49" t="s">
        <v>66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" t="s">
        <v>15</v>
      </c>
      <c r="Q8" s="5" t="s">
        <v>16</v>
      </c>
    </row>
    <row r="9" spans="2:22" ht="20.100000000000001" customHeight="1" x14ac:dyDescent="0.25">
      <c r="B9" s="6"/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6" t="s">
        <v>29</v>
      </c>
    </row>
    <row r="10" spans="2:22" ht="20.100000000000001" customHeight="1" x14ac:dyDescent="0.25">
      <c r="B10" s="6" t="s">
        <v>30</v>
      </c>
      <c r="C10" s="28">
        <v>29</v>
      </c>
      <c r="D10" s="28">
        <v>29</v>
      </c>
      <c r="E10" s="29">
        <v>29</v>
      </c>
      <c r="F10" s="28">
        <v>29</v>
      </c>
      <c r="G10" s="6">
        <v>29</v>
      </c>
      <c r="H10" s="6">
        <v>29</v>
      </c>
      <c r="I10" s="6">
        <v>29</v>
      </c>
      <c r="J10" s="6">
        <v>29</v>
      </c>
      <c r="K10" s="6">
        <v>29</v>
      </c>
      <c r="L10" s="6">
        <v>29</v>
      </c>
      <c r="M10" s="6">
        <v>29</v>
      </c>
      <c r="N10" s="6">
        <v>29</v>
      </c>
      <c r="O10" s="6">
        <f>SUM(C10:N10)</f>
        <v>348</v>
      </c>
    </row>
    <row r="11" spans="2:22" ht="15.75" x14ac:dyDescent="0.25">
      <c r="B11" s="6" t="s">
        <v>31</v>
      </c>
      <c r="C11" s="19">
        <f>C10*100%</f>
        <v>29</v>
      </c>
      <c r="D11" s="19">
        <f t="shared" ref="D11:O11" si="0">D10*100%</f>
        <v>29</v>
      </c>
      <c r="E11" s="19">
        <f t="shared" si="0"/>
        <v>29</v>
      </c>
      <c r="F11" s="19">
        <f t="shared" si="0"/>
        <v>29</v>
      </c>
      <c r="G11" s="19">
        <f t="shared" si="0"/>
        <v>29</v>
      </c>
      <c r="H11" s="19">
        <f t="shared" si="0"/>
        <v>29</v>
      </c>
      <c r="I11" s="19">
        <f t="shared" si="0"/>
        <v>29</v>
      </c>
      <c r="J11" s="19">
        <f t="shared" si="0"/>
        <v>29</v>
      </c>
      <c r="K11" s="19">
        <f t="shared" si="0"/>
        <v>29</v>
      </c>
      <c r="L11" s="19">
        <f t="shared" si="0"/>
        <v>29</v>
      </c>
      <c r="M11" s="19">
        <f t="shared" si="0"/>
        <v>29</v>
      </c>
      <c r="N11" s="19">
        <f t="shared" si="0"/>
        <v>29</v>
      </c>
      <c r="O11" s="19">
        <f t="shared" si="0"/>
        <v>348</v>
      </c>
    </row>
    <row r="12" spans="2:22" ht="15.75" x14ac:dyDescent="0.25">
      <c r="B12" s="6" t="s">
        <v>32</v>
      </c>
      <c r="C12" s="8">
        <v>50</v>
      </c>
      <c r="D12" s="8">
        <v>47</v>
      </c>
      <c r="E12" s="8">
        <v>66</v>
      </c>
      <c r="F12" s="6">
        <v>21</v>
      </c>
      <c r="G12" s="6">
        <v>37</v>
      </c>
      <c r="H12" s="9">
        <v>38</v>
      </c>
      <c r="I12" s="6">
        <v>25</v>
      </c>
      <c r="J12" s="6">
        <v>30</v>
      </c>
      <c r="K12" s="6">
        <v>22</v>
      </c>
      <c r="L12" s="6">
        <v>30</v>
      </c>
      <c r="M12" s="6">
        <v>3</v>
      </c>
      <c r="N12" s="6">
        <v>1</v>
      </c>
      <c r="O12" s="6">
        <f>SUM(C12:N12)</f>
        <v>370</v>
      </c>
    </row>
    <row r="13" spans="2:22" ht="15.75" x14ac:dyDescent="0.25">
      <c r="B13" s="6" t="s">
        <v>33</v>
      </c>
      <c r="C13" s="10">
        <f t="shared" ref="C13:O13" si="1">IF($O$7="↑",IF(C12="","",IF(ISERR(C12/C11),"",(C12/C11))),IF($O$7="↓",IF(C12="","",IF(ISERR(C11/C12),"",(C11/C12)))))</f>
        <v>1.7241379310344827</v>
      </c>
      <c r="D13" s="10">
        <f t="shared" si="1"/>
        <v>1.6206896551724137</v>
      </c>
      <c r="E13" s="10">
        <f t="shared" si="1"/>
        <v>2.2758620689655173</v>
      </c>
      <c r="F13" s="10">
        <f t="shared" si="1"/>
        <v>0.72413793103448276</v>
      </c>
      <c r="G13" s="10">
        <f t="shared" si="1"/>
        <v>1.2758620689655173</v>
      </c>
      <c r="H13" s="10">
        <f t="shared" si="1"/>
        <v>1.3103448275862069</v>
      </c>
      <c r="I13" s="10">
        <f t="shared" si="1"/>
        <v>0.86206896551724133</v>
      </c>
      <c r="J13" s="10">
        <f t="shared" si="1"/>
        <v>1.0344827586206897</v>
      </c>
      <c r="K13" s="10">
        <f t="shared" si="1"/>
        <v>0.75862068965517238</v>
      </c>
      <c r="L13" s="10">
        <f t="shared" si="1"/>
        <v>1.0344827586206897</v>
      </c>
      <c r="M13" s="10">
        <f t="shared" si="1"/>
        <v>0.10344827586206896</v>
      </c>
      <c r="N13" s="10">
        <f t="shared" si="1"/>
        <v>3.4482758620689655E-2</v>
      </c>
      <c r="O13" s="10">
        <f t="shared" si="1"/>
        <v>1.0632183908045978</v>
      </c>
    </row>
    <row r="14" spans="2:22" ht="7.5" customHeight="1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2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22" hidden="1" x14ac:dyDescent="0.25"/>
    <row r="17" spans="2:15" ht="7.5" customHeight="1" x14ac:dyDescent="0.25"/>
    <row r="18" spans="2:15" ht="11.85" customHeight="1" x14ac:dyDescent="0.25"/>
    <row r="30" spans="2:15" x14ac:dyDescent="0.25">
      <c r="B30" s="1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2:15" x14ac:dyDescent="0.25"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</sheetData>
  <mergeCells count="18">
    <mergeCell ref="B2:C3"/>
    <mergeCell ref="D2:N2"/>
    <mergeCell ref="O2:O3"/>
    <mergeCell ref="D3:N3"/>
    <mergeCell ref="B4:O4"/>
    <mergeCell ref="B5:J5"/>
    <mergeCell ref="K5:O5"/>
    <mergeCell ref="B6:G6"/>
    <mergeCell ref="H6:J6"/>
    <mergeCell ref="K6:L6"/>
    <mergeCell ref="M6:N6"/>
    <mergeCell ref="C30:O30"/>
    <mergeCell ref="C31:O31"/>
    <mergeCell ref="B7:G7"/>
    <mergeCell ref="H7:J7"/>
    <mergeCell ref="K7:L7"/>
    <mergeCell ref="M7:N7"/>
    <mergeCell ref="B8:O8"/>
  </mergeCells>
  <conditionalFormatting sqref="C14:O15">
    <cfRule type="cellIs" dxfId="15" priority="2" operator="lessThan">
      <formula>0.75</formula>
    </cfRule>
    <cfRule type="cellIs" dxfId="14" priority="3" operator="between">
      <formula>0.75</formula>
      <formula>0.89</formula>
    </cfRule>
    <cfRule type="cellIs" dxfId="13" priority="4" operator="equal">
      <formula>0.9</formula>
    </cfRule>
    <cfRule type="cellIs" dxfId="12" priority="5" operator="greaterThan">
      <formula>0.9</formula>
    </cfRule>
  </conditionalFormatting>
  <conditionalFormatting sqref="C13:O13">
    <cfRule type="cellIs" dxfId="11" priority="6" operator="lessThan">
      <formula>0.95</formula>
    </cfRule>
    <cfRule type="cellIs" dxfId="10" priority="7" operator="between">
      <formula>0.95</formula>
      <formula>0.99</formula>
    </cfRule>
    <cfRule type="cellIs" dxfId="9" priority="8" operator="equal">
      <formula>1</formula>
    </cfRule>
    <cfRule type="cellIs" dxfId="8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7207" r:id="rId4">
          <objectPr defaultSize="0" autoPict="0" r:id="rId5">
            <anchor moveWithCells="1" sizeWithCells="1">
              <from>
                <xdr:col>1</xdr:col>
                <xdr:colOff>266700</xdr:colOff>
                <xdr:row>1</xdr:row>
                <xdr:rowOff>28575</xdr:rowOff>
              </from>
              <to>
                <xdr:col>2</xdr:col>
                <xdr:colOff>466725</xdr:colOff>
                <xdr:row>2</xdr:row>
                <xdr:rowOff>180975</xdr:rowOff>
              </to>
            </anchor>
          </objectPr>
        </oleObject>
      </mc:Choice>
      <mc:Fallback>
        <oleObject progId="PBrush" shapeId="720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3"/>
  <sheetViews>
    <sheetView zoomScaleNormal="100" workbookViewId="0">
      <selection activeCell="J33" sqref="J33"/>
    </sheetView>
  </sheetViews>
  <sheetFormatPr defaultRowHeight="15" x14ac:dyDescent="0.25"/>
  <cols>
    <col min="1" max="1" width="3.5703125" customWidth="1"/>
    <col min="2" max="2" width="8.7109375" customWidth="1"/>
    <col min="3" max="3" width="11.7109375" customWidth="1"/>
    <col min="4" max="7" width="8.140625" customWidth="1"/>
    <col min="8" max="8" width="9" customWidth="1"/>
    <col min="9" max="10" width="9.5703125" customWidth="1"/>
    <col min="11" max="14" width="8.140625" customWidth="1"/>
    <col min="15" max="15" width="18.140625" customWidth="1"/>
    <col min="16" max="16" width="10.140625" customWidth="1"/>
    <col min="17" max="17" width="20.42578125" customWidth="1"/>
    <col min="18" max="21" width="8.7109375" customWidth="1"/>
    <col min="22" max="22" width="52.85546875" customWidth="1"/>
    <col min="23" max="1025" width="8.7109375" customWidth="1"/>
  </cols>
  <sheetData>
    <row r="2" spans="2:22" ht="26.25" customHeight="1" x14ac:dyDescent="0.25">
      <c r="B2" s="51"/>
      <c r="C2" s="51"/>
      <c r="D2" s="52" t="s">
        <v>86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</row>
    <row r="3" spans="2:22" ht="20.100000000000001" customHeight="1" x14ac:dyDescent="0.25">
      <c r="B3" s="51"/>
      <c r="C3" s="51"/>
      <c r="D3" s="51" t="s">
        <v>0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22" ht="14.1" customHeight="1" x14ac:dyDescent="0.2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22" ht="27.75" customHeight="1" x14ac:dyDescent="0.25">
      <c r="B5" s="50" t="s">
        <v>91</v>
      </c>
      <c r="C5" s="50"/>
      <c r="D5" s="50"/>
      <c r="E5" s="50"/>
      <c r="F5" s="50"/>
      <c r="G5" s="50"/>
      <c r="H5" s="50"/>
      <c r="I5" s="50"/>
      <c r="J5" s="50"/>
      <c r="K5" s="50" t="s">
        <v>84</v>
      </c>
      <c r="L5" s="50"/>
      <c r="M5" s="50"/>
      <c r="N5" s="50"/>
      <c r="O5" s="50"/>
      <c r="V5" s="1"/>
    </row>
    <row r="6" spans="2:22" ht="20.100000000000001" customHeight="1" x14ac:dyDescent="0.25">
      <c r="B6" s="49" t="s">
        <v>2</v>
      </c>
      <c r="C6" s="49"/>
      <c r="D6" s="49"/>
      <c r="E6" s="49"/>
      <c r="F6" s="49"/>
      <c r="G6" s="49"/>
      <c r="H6" s="49" t="s">
        <v>3</v>
      </c>
      <c r="I6" s="49"/>
      <c r="J6" s="49"/>
      <c r="K6" s="49" t="s">
        <v>4</v>
      </c>
      <c r="L6" s="49"/>
      <c r="M6" s="49" t="s">
        <v>5</v>
      </c>
      <c r="N6" s="49"/>
      <c r="O6" s="2" t="s">
        <v>6</v>
      </c>
    </row>
    <row r="7" spans="2:22" ht="55.5" customHeight="1" x14ac:dyDescent="0.25">
      <c r="B7" s="54" t="s">
        <v>67</v>
      </c>
      <c r="C7" s="54"/>
      <c r="D7" s="54"/>
      <c r="E7" s="54"/>
      <c r="F7" s="54"/>
      <c r="G7" s="54"/>
      <c r="H7" s="48" t="s">
        <v>8</v>
      </c>
      <c r="I7" s="48"/>
      <c r="J7" s="48"/>
      <c r="K7" s="48" t="s">
        <v>9</v>
      </c>
      <c r="L7" s="48"/>
      <c r="M7" s="48" t="s">
        <v>48</v>
      </c>
      <c r="N7" s="48"/>
      <c r="O7" s="4" t="s">
        <v>11</v>
      </c>
      <c r="P7" s="5" t="s">
        <v>12</v>
      </c>
      <c r="Q7" s="5" t="s">
        <v>13</v>
      </c>
    </row>
    <row r="8" spans="2:22" ht="20.100000000000001" customHeight="1" x14ac:dyDescent="0.25">
      <c r="B8" s="49" t="s">
        <v>66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" t="s">
        <v>15</v>
      </c>
      <c r="Q8" s="5" t="s">
        <v>16</v>
      </c>
    </row>
    <row r="9" spans="2:22" ht="20.100000000000001" customHeight="1" x14ac:dyDescent="0.25">
      <c r="B9" s="6"/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6" t="s">
        <v>29</v>
      </c>
    </row>
    <row r="10" spans="2:22" ht="20.100000000000001" customHeight="1" x14ac:dyDescent="0.25">
      <c r="B10" s="6" t="s">
        <v>30</v>
      </c>
      <c r="C10" s="6">
        <v>7</v>
      </c>
      <c r="D10" s="6">
        <v>4</v>
      </c>
      <c r="E10" s="6">
        <v>4</v>
      </c>
      <c r="F10" s="6">
        <v>2</v>
      </c>
      <c r="G10" s="6">
        <v>2</v>
      </c>
      <c r="H10" s="6">
        <v>3</v>
      </c>
      <c r="I10" s="6">
        <v>3</v>
      </c>
      <c r="J10" s="6">
        <v>3</v>
      </c>
      <c r="K10" s="6">
        <v>2</v>
      </c>
      <c r="L10" s="6">
        <v>4</v>
      </c>
      <c r="M10" s="6">
        <v>2</v>
      </c>
      <c r="N10" s="6">
        <v>2</v>
      </c>
      <c r="O10" s="6">
        <f>SUM(C10:N10)</f>
        <v>38</v>
      </c>
    </row>
    <row r="11" spans="2:22" ht="15.75" x14ac:dyDescent="0.25">
      <c r="B11" s="6" t="s">
        <v>31</v>
      </c>
      <c r="C11" s="19">
        <f>C10*100%</f>
        <v>7</v>
      </c>
      <c r="D11" s="19">
        <f t="shared" ref="D11:O11" si="0">D10*100%</f>
        <v>4</v>
      </c>
      <c r="E11" s="19">
        <f t="shared" si="0"/>
        <v>4</v>
      </c>
      <c r="F11" s="19">
        <f t="shared" si="0"/>
        <v>2</v>
      </c>
      <c r="G11" s="19">
        <f t="shared" si="0"/>
        <v>2</v>
      </c>
      <c r="H11" s="19">
        <f t="shared" si="0"/>
        <v>3</v>
      </c>
      <c r="I11" s="19">
        <f t="shared" si="0"/>
        <v>3</v>
      </c>
      <c r="J11" s="19">
        <f t="shared" si="0"/>
        <v>3</v>
      </c>
      <c r="K11" s="19">
        <f t="shared" si="0"/>
        <v>2</v>
      </c>
      <c r="L11" s="19">
        <f t="shared" si="0"/>
        <v>4</v>
      </c>
      <c r="M11" s="19">
        <f t="shared" si="0"/>
        <v>2</v>
      </c>
      <c r="N11" s="19">
        <f t="shared" si="0"/>
        <v>2</v>
      </c>
      <c r="O11" s="19">
        <f t="shared" si="0"/>
        <v>38</v>
      </c>
    </row>
    <row r="12" spans="2:22" ht="15.75" x14ac:dyDescent="0.25">
      <c r="B12" s="6" t="s">
        <v>32</v>
      </c>
      <c r="C12" s="8">
        <v>7</v>
      </c>
      <c r="D12" s="8">
        <v>4</v>
      </c>
      <c r="E12" s="8">
        <v>4</v>
      </c>
      <c r="F12" s="45">
        <v>2</v>
      </c>
      <c r="G12" s="6">
        <v>2</v>
      </c>
      <c r="H12" s="9">
        <v>3</v>
      </c>
      <c r="I12" s="45">
        <v>4</v>
      </c>
      <c r="J12" s="6">
        <v>3</v>
      </c>
      <c r="K12" s="6">
        <v>2</v>
      </c>
      <c r="L12" s="6">
        <v>4</v>
      </c>
      <c r="M12" s="6">
        <v>0</v>
      </c>
      <c r="N12" s="6">
        <v>0</v>
      </c>
      <c r="O12" s="6">
        <f>SUM(C12:N12)</f>
        <v>35</v>
      </c>
    </row>
    <row r="13" spans="2:22" ht="15.75" x14ac:dyDescent="0.25">
      <c r="B13" s="6" t="s">
        <v>33</v>
      </c>
      <c r="C13" s="10">
        <f t="shared" ref="C13:O13" si="1">IF($O$7="↑",IF(C12="","",IF(ISERR(C12/C11),"",(C12/C11))),IF($O$7="↓",IF(C12="","",IF(ISERR(C11/C12),"",(C11/C12)))))</f>
        <v>1</v>
      </c>
      <c r="D13" s="10">
        <f t="shared" si="1"/>
        <v>1</v>
      </c>
      <c r="E13" s="10">
        <f t="shared" si="1"/>
        <v>1</v>
      </c>
      <c r="F13" s="10">
        <f>IF($O$7="↑",IF(F12="","",IF(ISERR(F12/F11),"",(F12/F11))),IF($O$7="↓",IF(F12="","",IF(ISERR(F11/F12),"",(F11/F12)))))</f>
        <v>1</v>
      </c>
      <c r="G13" s="10">
        <f t="shared" si="1"/>
        <v>1</v>
      </c>
      <c r="H13" s="10">
        <f t="shared" si="1"/>
        <v>1</v>
      </c>
      <c r="I13" s="10">
        <f t="shared" si="1"/>
        <v>1.3333333333333333</v>
      </c>
      <c r="J13" s="10">
        <f t="shared" si="1"/>
        <v>1</v>
      </c>
      <c r="K13" s="10">
        <f t="shared" si="1"/>
        <v>1</v>
      </c>
      <c r="L13" s="10">
        <f t="shared" si="1"/>
        <v>1</v>
      </c>
      <c r="M13" s="10">
        <f t="shared" si="1"/>
        <v>0</v>
      </c>
      <c r="N13" s="10">
        <f t="shared" si="1"/>
        <v>0</v>
      </c>
      <c r="O13" s="10">
        <f t="shared" si="1"/>
        <v>0.92105263157894735</v>
      </c>
    </row>
    <row r="14" spans="2:22" ht="7.5" customHeight="1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2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22" hidden="1" x14ac:dyDescent="0.25"/>
    <row r="17" spans="2:15" ht="7.5" customHeight="1" x14ac:dyDescent="0.25"/>
    <row r="18" spans="2:15" ht="11.85" customHeight="1" x14ac:dyDescent="0.25"/>
    <row r="30" spans="2:15" x14ac:dyDescent="0.25">
      <c r="B30" s="1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2:15" x14ac:dyDescent="0.25">
      <c r="B31" s="1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2:15" x14ac:dyDescent="0.25">
      <c r="C32" t="s">
        <v>111</v>
      </c>
    </row>
    <row r="33" spans="3:3" x14ac:dyDescent="0.25">
      <c r="C33" t="s">
        <v>112</v>
      </c>
    </row>
  </sheetData>
  <mergeCells count="18">
    <mergeCell ref="B2:C3"/>
    <mergeCell ref="D2:N2"/>
    <mergeCell ref="O2:O3"/>
    <mergeCell ref="D3:N3"/>
    <mergeCell ref="B4:O4"/>
    <mergeCell ref="B5:J5"/>
    <mergeCell ref="K5:O5"/>
    <mergeCell ref="B6:G6"/>
    <mergeCell ref="H6:J6"/>
    <mergeCell ref="K6:L6"/>
    <mergeCell ref="M6:N6"/>
    <mergeCell ref="C30:O30"/>
    <mergeCell ref="C31:O31"/>
    <mergeCell ref="B7:G7"/>
    <mergeCell ref="H7:J7"/>
    <mergeCell ref="K7:L7"/>
    <mergeCell ref="M7:N7"/>
    <mergeCell ref="B8:O8"/>
  </mergeCells>
  <conditionalFormatting sqref="C14:O15">
    <cfRule type="cellIs" dxfId="7" priority="2" operator="lessThan">
      <formula>0.75</formula>
    </cfRule>
    <cfRule type="cellIs" dxfId="6" priority="3" operator="between">
      <formula>0.75</formula>
      <formula>0.89</formula>
    </cfRule>
    <cfRule type="cellIs" dxfId="5" priority="4" operator="equal">
      <formula>0.9</formula>
    </cfRule>
    <cfRule type="cellIs" dxfId="4" priority="5" operator="greaterThan">
      <formula>0.9</formula>
    </cfRule>
  </conditionalFormatting>
  <conditionalFormatting sqref="C13:O13">
    <cfRule type="cellIs" dxfId="3" priority="6" operator="lessThan">
      <formula>0.95</formula>
    </cfRule>
    <cfRule type="cellIs" dxfId="2" priority="7" operator="between">
      <formula>0.95</formula>
      <formula>0.99</formula>
    </cfRule>
    <cfRule type="cellIs" dxfId="1" priority="8" operator="equal">
      <formula>1</formula>
    </cfRule>
    <cfRule type="cellIs" dxfId="0" priority="9" operator="greaterThan">
      <formula>1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8523" r:id="rId4">
          <objectPr defaultSize="0" autoPict="0" r:id="rId5">
            <anchor moveWithCells="1" sizeWithCells="1">
              <from>
                <xdr:col>1</xdr:col>
                <xdr:colOff>314325</xdr:colOff>
                <xdr:row>1</xdr:row>
                <xdr:rowOff>57150</xdr:rowOff>
              </from>
              <to>
                <xdr:col>2</xdr:col>
                <xdr:colOff>514350</xdr:colOff>
                <xdr:row>2</xdr:row>
                <xdr:rowOff>209550</xdr:rowOff>
              </to>
            </anchor>
          </objectPr>
        </oleObject>
      </mc:Choice>
      <mc:Fallback>
        <oleObject progId="PBrush" shapeId="823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Dado inválido" error="Por favor, selecione uma das setas." promptTitle="Polaridade" prompt="Seta pra cima - Quanto maior melhor_x000a_Seta pra baixo - Quanto menor melhor">
          <x14:formula1>
            <xm:f>Plan1!$B$8:$B$9</xm:f>
          </x14:formula1>
          <x14:formula2>
            <xm:f>0</xm:f>
          </x14:formula2>
          <xm:sqref>O7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Indicador 1</vt:lpstr>
      <vt:lpstr>Indicador 2</vt:lpstr>
      <vt:lpstr>Indicador 3</vt:lpstr>
      <vt:lpstr>Indicador 4</vt:lpstr>
      <vt:lpstr>Indicador 5</vt:lpstr>
      <vt:lpstr>Indicador 5 (2)</vt:lpstr>
      <vt:lpstr>Indicador 6</vt:lpstr>
      <vt:lpstr>Indicador 7</vt:lpstr>
      <vt:lpstr>Indicador 8</vt:lpstr>
      <vt:lpstr>Plan1</vt:lpstr>
      <vt:lpstr>Plan2</vt:lpstr>
      <vt:lpstr>Plan3</vt:lpstr>
      <vt:lpstr>Plan4</vt:lpstr>
      <vt:lpstr>Plan5</vt:lpstr>
      <vt:lpstr>Plan6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Diniz</dc:creator>
  <cp:lastModifiedBy>Adria Cristina Araujo Brito</cp:lastModifiedBy>
  <cp:revision>27</cp:revision>
  <cp:lastPrinted>2023-05-16T19:02:32Z</cp:lastPrinted>
  <dcterms:created xsi:type="dcterms:W3CDTF">2016-07-21T02:48:46Z</dcterms:created>
  <dcterms:modified xsi:type="dcterms:W3CDTF">2024-01-31T19:20:43Z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