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R:\Administrativo\2025\"/>
    </mc:Choice>
  </mc:AlternateContent>
  <xr:revisionPtr revIDLastSave="0" documentId="13_ncr:1_{F0D6F38D-CAA0-4765-9CF4-6675C5F31088}" xr6:coauthVersionLast="47" xr6:coauthVersionMax="47" xr10:uidLastSave="{00000000-0000-0000-0000-000000000000}"/>
  <bookViews>
    <workbookView xWindow="28680" yWindow="-120" windowWidth="29040" windowHeight="15840" xr2:uid="{8FEA98F5-6E7D-40AD-A2C6-F4B5E51535C1}"/>
  </bookViews>
  <sheets>
    <sheet name="CONTROLE DE CONTRATOS" sheetId="1" r:id="rId1"/>
    <sheet name="CONTROLE DE ATA" sheetId="2" r:id="rId2"/>
    <sheet name="Planilha4" sheetId="4" r:id="rId3"/>
    <sheet name="Planilha3" sheetId="3" r:id="rId4"/>
  </sheets>
  <definedNames>
    <definedName name="_xlnm._FilterDatabase" localSheetId="0" hidden="1">'CONTROLE DE CONTRATOS'!$A$3:$W$39</definedName>
    <definedName name="_xlnm.Print_Area" localSheetId="0">'CONTROLE DE CONTRATOS'!$A:$Q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2" l="1"/>
  <c r="L81" i="2"/>
  <c r="M81" i="2" s="1"/>
  <c r="N81" i="2" s="1"/>
  <c r="L80" i="2"/>
  <c r="M80" i="2" s="1"/>
  <c r="N80" i="2" s="1"/>
  <c r="L79" i="2"/>
  <c r="M79" i="2" s="1"/>
  <c r="N79" i="2" s="1"/>
  <c r="L78" i="2"/>
  <c r="M78" i="2" s="1"/>
  <c r="N78" i="2" s="1"/>
  <c r="L77" i="2"/>
  <c r="M77" i="2" s="1"/>
  <c r="N77" i="2" s="1"/>
  <c r="L76" i="2"/>
  <c r="M76" i="2" s="1"/>
  <c r="N76" i="2" s="1"/>
  <c r="L75" i="2"/>
  <c r="M75" i="2" s="1"/>
  <c r="N75" i="2" s="1"/>
  <c r="L74" i="2"/>
  <c r="M74" i="2" s="1"/>
  <c r="N74" i="2" s="1"/>
  <c r="L73" i="2"/>
  <c r="M73" i="2" s="1"/>
  <c r="N73" i="2" s="1"/>
  <c r="L72" i="2"/>
  <c r="M72" i="2" s="1"/>
  <c r="N72" i="2" s="1"/>
  <c r="L71" i="2"/>
  <c r="M71" i="2" s="1"/>
  <c r="N71" i="2" s="1"/>
  <c r="L70" i="2"/>
  <c r="M70" i="2" s="1"/>
  <c r="N70" i="2" s="1"/>
  <c r="L69" i="2"/>
  <c r="M69" i="2" s="1"/>
  <c r="N69" i="2" s="1"/>
  <c r="L68" i="2"/>
  <c r="M68" i="2" s="1"/>
  <c r="N68" i="2" s="1"/>
  <c r="L67" i="2"/>
  <c r="M67" i="2" s="1"/>
  <c r="N67" i="2" s="1"/>
  <c r="L66" i="2"/>
  <c r="M66" i="2" s="1"/>
  <c r="N66" i="2" s="1"/>
  <c r="L65" i="2"/>
  <c r="M65" i="2" s="1"/>
  <c r="N65" i="2" s="1"/>
  <c r="L64" i="2"/>
  <c r="M64" i="2" s="1"/>
  <c r="N64" i="2" s="1"/>
  <c r="L63" i="2"/>
  <c r="M63" i="2" s="1"/>
  <c r="N63" i="2" s="1"/>
  <c r="L62" i="2"/>
  <c r="M62" i="2" s="1"/>
  <c r="N62" i="2" s="1"/>
  <c r="L61" i="2"/>
  <c r="M61" i="2" s="1"/>
  <c r="N61" i="2" s="1"/>
  <c r="L60" i="2"/>
  <c r="M60" i="2" s="1"/>
  <c r="N60" i="2" s="1"/>
  <c r="M28" i="2"/>
  <c r="N28" i="2" s="1"/>
  <c r="M29" i="2"/>
  <c r="N29" i="2" s="1"/>
  <c r="M44" i="2"/>
  <c r="N44" i="2" s="1"/>
  <c r="M45" i="2"/>
  <c r="N45" i="2" s="1"/>
  <c r="L26" i="2"/>
  <c r="M26" i="2" s="1"/>
  <c r="N26" i="2" s="1"/>
  <c r="L27" i="2"/>
  <c r="M27" i="2" s="1"/>
  <c r="N27" i="2" s="1"/>
  <c r="L28" i="2"/>
  <c r="L29" i="2"/>
  <c r="L30" i="2"/>
  <c r="M30" i="2" s="1"/>
  <c r="N30" i="2" s="1"/>
  <c r="L31" i="2"/>
  <c r="M31" i="2" s="1"/>
  <c r="N31" i="2" s="1"/>
  <c r="L32" i="2"/>
  <c r="M32" i="2" s="1"/>
  <c r="N32" i="2" s="1"/>
  <c r="L33" i="2"/>
  <c r="M33" i="2" s="1"/>
  <c r="N33" i="2" s="1"/>
  <c r="L34" i="2"/>
  <c r="M34" i="2" s="1"/>
  <c r="N34" i="2" s="1"/>
  <c r="L35" i="2"/>
  <c r="M35" i="2" s="1"/>
  <c r="N35" i="2" s="1"/>
  <c r="L36" i="2"/>
  <c r="M36" i="2" s="1"/>
  <c r="N36" i="2" s="1"/>
  <c r="L37" i="2"/>
  <c r="M37" i="2" s="1"/>
  <c r="N37" i="2" s="1"/>
  <c r="L38" i="2"/>
  <c r="M38" i="2" s="1"/>
  <c r="N38" i="2" s="1"/>
  <c r="L39" i="2"/>
  <c r="M39" i="2" s="1"/>
  <c r="N39" i="2" s="1"/>
  <c r="L40" i="2"/>
  <c r="M40" i="2" s="1"/>
  <c r="N40" i="2" s="1"/>
  <c r="L41" i="2"/>
  <c r="M41" i="2" s="1"/>
  <c r="N41" i="2" s="1"/>
  <c r="L42" i="2"/>
  <c r="M42" i="2" s="1"/>
  <c r="N42" i="2" s="1"/>
  <c r="L43" i="2"/>
  <c r="M43" i="2" s="1"/>
  <c r="N43" i="2" s="1"/>
  <c r="L44" i="2"/>
  <c r="L45" i="2"/>
  <c r="L46" i="2"/>
  <c r="M46" i="2" s="1"/>
  <c r="N46" i="2" s="1"/>
  <c r="L47" i="2"/>
  <c r="M47" i="2" s="1"/>
  <c r="N47" i="2" s="1"/>
  <c r="L48" i="2"/>
  <c r="M48" i="2" s="1"/>
  <c r="N48" i="2" s="1"/>
  <c r="L49" i="2"/>
  <c r="M49" i="2" s="1"/>
  <c r="N49" i="2" s="1"/>
  <c r="L50" i="2"/>
  <c r="M50" i="2" s="1"/>
  <c r="N50" i="2" s="1"/>
  <c r="L51" i="2"/>
  <c r="M51" i="2" s="1"/>
  <c r="N51" i="2" s="1"/>
  <c r="L52" i="2"/>
  <c r="M52" i="2" s="1"/>
  <c r="N52" i="2" s="1"/>
  <c r="L53" i="2"/>
  <c r="M53" i="2" s="1"/>
  <c r="N53" i="2" s="1"/>
  <c r="L54" i="2"/>
  <c r="M54" i="2" s="1"/>
  <c r="N54" i="2" s="1"/>
  <c r="L55" i="2"/>
  <c r="M55" i="2" s="1"/>
  <c r="N55" i="2" s="1"/>
  <c r="L56" i="2"/>
  <c r="M56" i="2" s="1"/>
  <c r="N56" i="2" s="1"/>
  <c r="L57" i="2"/>
  <c r="M57" i="2" s="1"/>
  <c r="N57" i="2" s="1"/>
  <c r="L58" i="2"/>
  <c r="M58" i="2" s="1"/>
  <c r="N58" i="2" s="1"/>
  <c r="L59" i="2"/>
  <c r="M59" i="2" s="1"/>
  <c r="N59" i="2" s="1"/>
  <c r="L25" i="2"/>
  <c r="M25" i="2" s="1"/>
  <c r="N25" i="2" s="1"/>
  <c r="L24" i="2"/>
  <c r="M24" i="2"/>
  <c r="N24" i="2" s="1"/>
  <c r="L23" i="2"/>
  <c r="M23" i="2" s="1"/>
  <c r="N23" i="2" s="1"/>
  <c r="L22" i="2"/>
  <c r="M22" i="2" s="1"/>
  <c r="N22" i="2" s="1"/>
  <c r="L21" i="2"/>
  <c r="M21" i="2" s="1"/>
  <c r="N21" i="2" s="1"/>
  <c r="L20" i="2"/>
  <c r="M20" i="2" s="1"/>
  <c r="N20" i="2" s="1"/>
  <c r="L19" i="2"/>
  <c r="M19" i="2" s="1"/>
  <c r="N19" i="2" s="1"/>
  <c r="L18" i="2"/>
  <c r="M18" i="2" s="1"/>
  <c r="N18" i="2" s="1"/>
  <c r="L17" i="2"/>
  <c r="M17" i="2" s="1"/>
  <c r="N17" i="2" s="1"/>
  <c r="L16" i="2"/>
  <c r="M16" i="2" s="1"/>
  <c r="N16" i="2" s="1"/>
  <c r="L15" i="2"/>
  <c r="M15" i="2" s="1"/>
  <c r="N15" i="2" s="1"/>
  <c r="L14" i="2"/>
  <c r="M14" i="2" s="1"/>
  <c r="N14" i="2" s="1"/>
  <c r="L13" i="2"/>
  <c r="M13" i="2" s="1"/>
  <c r="N13" i="2" s="1"/>
  <c r="L12" i="2"/>
  <c r="M12" i="2" s="1"/>
  <c r="N12" i="2" s="1"/>
  <c r="L11" i="2"/>
  <c r="M11" i="2" s="1"/>
  <c r="N11" i="2" s="1"/>
  <c r="L10" i="2"/>
  <c r="M10" i="2" s="1"/>
  <c r="N10" i="2" s="1"/>
  <c r="L9" i="2"/>
  <c r="M9" i="2" s="1"/>
  <c r="N9" i="2" s="1"/>
  <c r="L8" i="2"/>
  <c r="M8" i="2" s="1"/>
  <c r="N8" i="2" s="1"/>
  <c r="L7" i="2"/>
  <c r="M7" i="2" s="1"/>
  <c r="N7" i="2" s="1"/>
  <c r="L6" i="2"/>
  <c r="M6" i="2" s="1"/>
  <c r="N6" i="2" s="1"/>
  <c r="L5" i="2"/>
  <c r="M5" i="2" s="1"/>
  <c r="N5" i="2" s="1"/>
  <c r="L4" i="2"/>
  <c r="M4" i="2" s="1"/>
  <c r="N4" i="2" s="1"/>
  <c r="R30" i="1"/>
  <c r="S30" i="1" s="1"/>
  <c r="R31" i="1"/>
  <c r="S31" i="1" s="1"/>
  <c r="M16" i="1"/>
  <c r="N16" i="1"/>
  <c r="L11" i="1"/>
  <c r="M11" i="1" s="1"/>
  <c r="M14" i="1"/>
  <c r="N14" i="1"/>
  <c r="O15" i="1"/>
  <c r="O18" i="1"/>
  <c r="M18" i="1"/>
  <c r="N18" i="1"/>
  <c r="L15" i="1"/>
  <c r="M15" i="1" s="1"/>
  <c r="O13" i="1"/>
  <c r="M13" i="1"/>
  <c r="M7" i="1"/>
  <c r="O20" i="1"/>
  <c r="N22" i="1"/>
  <c r="O22" i="1" s="1"/>
  <c r="M22" i="1"/>
  <c r="O21" i="1"/>
  <c r="L12" i="1"/>
  <c r="M12" i="1" s="1"/>
  <c r="O12" i="1"/>
  <c r="L29" i="1"/>
  <c r="M29" i="1" s="1"/>
  <c r="O29" i="1"/>
  <c r="L28" i="1"/>
  <c r="M28" i="1" s="1"/>
  <c r="O28" i="1"/>
  <c r="N27" i="1"/>
  <c r="M27" i="1"/>
  <c r="M26" i="1"/>
  <c r="O10" i="1"/>
  <c r="M10" i="1"/>
  <c r="O23" i="1"/>
  <c r="R23" i="1"/>
  <c r="S23" i="1" s="1"/>
  <c r="R20" i="1"/>
  <c r="S20" i="1" s="1"/>
  <c r="R34" i="1"/>
  <c r="S34" i="1" s="1"/>
  <c r="R35" i="1"/>
  <c r="S35" i="1" s="1"/>
  <c r="R36" i="1"/>
  <c r="S36" i="1" s="1"/>
  <c r="R37" i="1"/>
  <c r="S37" i="1" s="1"/>
  <c r="R38" i="1"/>
  <c r="S38" i="1" s="1"/>
  <c r="R39" i="1"/>
  <c r="S39" i="1" s="1"/>
  <c r="R4" i="1"/>
  <c r="S4" i="1" s="1"/>
  <c r="R5" i="1"/>
  <c r="S5" i="1" s="1"/>
  <c r="R6" i="1"/>
  <c r="S6" i="1" s="1"/>
  <c r="R33" i="1"/>
  <c r="S33" i="1" s="1"/>
  <c r="R7" i="1"/>
  <c r="S7" i="1" s="1"/>
  <c r="R8" i="1"/>
  <c r="S8" i="1" s="1"/>
  <c r="R9" i="1"/>
  <c r="S9" i="1" s="1"/>
  <c r="R10" i="1"/>
  <c r="S10" i="1" s="1"/>
  <c r="R25" i="1"/>
  <c r="S25" i="1" s="1"/>
  <c r="R11" i="1"/>
  <c r="S11" i="1" s="1"/>
  <c r="R12" i="1"/>
  <c r="S12" i="1" s="1"/>
  <c r="R13" i="1"/>
  <c r="S13" i="1" s="1"/>
  <c r="R14" i="1"/>
  <c r="S14" i="1" s="1"/>
  <c r="R15" i="1"/>
  <c r="S15" i="1" s="1"/>
  <c r="R16" i="1"/>
  <c r="S16" i="1" s="1"/>
  <c r="R17" i="1"/>
  <c r="S17" i="1" s="1"/>
  <c r="R18" i="1"/>
  <c r="S18" i="1" s="1"/>
  <c r="R32" i="1"/>
  <c r="S32" i="1" s="1"/>
  <c r="R19" i="1"/>
  <c r="S19" i="1" s="1"/>
  <c r="R21" i="1"/>
  <c r="S21" i="1" s="1"/>
  <c r="R22" i="1"/>
  <c r="S22" i="1" s="1"/>
  <c r="R24" i="1"/>
  <c r="S24" i="1" s="1"/>
  <c r="R26" i="1"/>
  <c r="S26" i="1" s="1"/>
  <c r="R27" i="1"/>
  <c r="S27" i="1" s="1"/>
  <c r="R28" i="1"/>
  <c r="S28" i="1" s="1"/>
  <c r="R29" i="1"/>
  <c r="S29" i="1" s="1"/>
</calcChain>
</file>

<file path=xl/sharedStrings.xml><?xml version="1.0" encoding="utf-8"?>
<sst xmlns="http://schemas.openxmlformats.org/spreadsheetml/2006/main" count="584" uniqueCount="355">
  <si>
    <t>CONTROLE DE CONTRATOS - COREN/SE 2025</t>
  </si>
  <si>
    <t>PROTOCOLO SEI</t>
  </si>
  <si>
    <t>OBJETO</t>
  </si>
  <si>
    <t>TIPO ITEM</t>
  </si>
  <si>
    <t>SUBITEM</t>
  </si>
  <si>
    <t>N° DO CONTRATO</t>
  </si>
  <si>
    <t>CONTRATO</t>
  </si>
  <si>
    <t>TIPO DO CONTRATO</t>
  </si>
  <si>
    <t>PUBLICAÇÃO</t>
  </si>
  <si>
    <t>FORNECEDOR</t>
  </si>
  <si>
    <t>CNPJ</t>
  </si>
  <si>
    <t>VALOR MENSAL</t>
  </si>
  <si>
    <t>VIGÊNCIA INICIAL</t>
  </si>
  <si>
    <t>VIGÊNCIA FINAL</t>
  </si>
  <si>
    <t>DIAS PARA VENCER</t>
  </si>
  <si>
    <t>SITUAÇÃO</t>
  </si>
  <si>
    <t>FISCAL</t>
  </si>
  <si>
    <t>GESTOR</t>
  </si>
  <si>
    <t>SETOR RESPONSÁVEL</t>
  </si>
  <si>
    <t>OBSERVAÇÃO</t>
  </si>
  <si>
    <t>COREN-SE DADM 043/2023</t>
  </si>
  <si>
    <t>Serviços de seguro predial</t>
  </si>
  <si>
    <t>SERVIÇO</t>
  </si>
  <si>
    <t>CONTINUADO</t>
  </si>
  <si>
    <t>21/2023</t>
  </si>
  <si>
    <t>GLOBAL</t>
  </si>
  <si>
    <t>ASSURANCE - Porto Seguro</t>
  </si>
  <si>
    <t>61.198.164/0001-60</t>
  </si>
  <si>
    <t>BRUNA GRAZIELLY</t>
  </si>
  <si>
    <t>ANA GABRIELA</t>
  </si>
  <si>
    <t>DADM</t>
  </si>
  <si>
    <t>COREN-SE DADM 38/2023</t>
  </si>
  <si>
    <t>Contratação de prestação de serviços que entre si celebram o COREN/SE e Anderson B Vasconcelos LTDA ( Golden Engenharia)</t>
  </si>
  <si>
    <t>1° Termo Aditivo</t>
  </si>
  <si>
    <t>Anderson B Vasconcelos Ltda. (Golden Engenharia)</t>
  </si>
  <si>
    <t>38.015.425/0001-47</t>
  </si>
  <si>
    <t>COREN-SE DADM Nº 22/2021</t>
  </si>
  <si>
    <t>Contratação de cessão de direito de"uso de sistema para automatização de atendimento via WhatsApp e Webchat, bem como instalação, implantação, treinamento e suporte técnico —
Alteração razão social e endereço</t>
  </si>
  <si>
    <t>3° Termo Aditivo</t>
  </si>
  <si>
    <t>FRIDOM SOLUÇÓES DIGITAIS LTDA</t>
  </si>
  <si>
    <t>28.013.875/0001-47</t>
  </si>
  <si>
    <t>FELIPE RICARDO</t>
  </si>
  <si>
    <t>00248.001007/2024-21</t>
  </si>
  <si>
    <t>10.547.708/0001-10</t>
  </si>
  <si>
    <t>COREN-SE DADM 001/2022</t>
  </si>
  <si>
    <t>Contrato de prestação de solução de intermediação de pagamento por meio eletrônico, que realize captura, roteamento, transmissão, processamento, compensação e liquidação de transações financeiras nos recebimentos por cartão de crédito e/ou débito, sendo à vista e/ou parcelado, através de equipamentos e checkout para pagamento online sem ônus para o contratante, com aceitação mínima das bandeiras VISA, VISA ELECTRON, MASTERCARD e MASTERCARD MAESTRO, NA FORMA ABAIXO.</t>
  </si>
  <si>
    <t>BK Instituição de Pagamento LTDA (BK BANK)</t>
  </si>
  <si>
    <t>16.814.330/0001-50</t>
  </si>
  <si>
    <t>JOSÉ MIRALDO</t>
  </si>
  <si>
    <t>FINANCEIRO</t>
  </si>
  <si>
    <t>00248.23/2020.12/2020</t>
  </si>
  <si>
    <t>Empresa especializada em guarda documental e prestação de serviços de organização, seleção, identificação, classificação, separação, ordenação, higienização, digitação, digitalização, indexação de documentos, processos e pastas, e armazenamento em sistema de Gerenciamento Eletrônico de Documentos com acessibilidade aos usuários, do arquivo unificado do Conselho Regional de Enfermagem de Sergipe (Coren/SE)</t>
  </si>
  <si>
    <t>5° Termo Aditivo</t>
  </si>
  <si>
    <t>Competência Serviços e Apoio Administrativo Ltda ( Arquivar )</t>
  </si>
  <si>
    <t>15.833.623/0001-12</t>
  </si>
  <si>
    <t>1- 01/09 Aditivado por 6 meses</t>
  </si>
  <si>
    <t>COREN-SE DADM 07/2024</t>
  </si>
  <si>
    <t>Para assinatura de ferramenta de pesquisa e comparações de preços praticados pela administratação pública para instruções de processos de aquisições e contratações</t>
  </si>
  <si>
    <t>NP Tecnologia e Gestão de Dados Ltda.</t>
  </si>
  <si>
    <t>07.797.967/0001-95</t>
  </si>
  <si>
    <t>FELIPE JONNATA</t>
  </si>
  <si>
    <t>Serviços postais e telegráficos</t>
  </si>
  <si>
    <t>ESTIMATIVO</t>
  </si>
  <si>
    <t>Inexigibilidade</t>
  </si>
  <si>
    <t>Empresa Brasileira de Correios e Telegrafos</t>
  </si>
  <si>
    <t>34.028.316/0032-00</t>
  </si>
  <si>
    <t>DADM / DÍVIDA ATIVA</t>
  </si>
  <si>
    <t>00248.002133/2024-01</t>
  </si>
  <si>
    <t>Prestação de serviço por instituição especializada em operacionalização de programa de estágio</t>
  </si>
  <si>
    <t>MAIS ESTÁGIOS LTDA​</t>
  </si>
  <si>
    <t>28.306.309/0001-23</t>
  </si>
  <si>
    <t>BRUNA</t>
  </si>
  <si>
    <t>00248.001686/2025-10</t>
  </si>
  <si>
    <t>Licença de uso de software de gestão integrada do tipo Enterprise Resource Planning – ERP, que contenha os seguintes módulos: (1) Contabilidade Pública, Financeiro, Orçamentária e Centro de Custos; (2) Folha de Pagamento; (3) Licitações, Compras e Contratos; (4) Materiais de Consumo (Almoxarifado); (5) Patrimônio; (6) Frota de veículos,</t>
  </si>
  <si>
    <t>3Tecnos Comercial LTDA</t>
  </si>
  <si>
    <t>23.821.789/0001-47</t>
  </si>
  <si>
    <t>00248.000110/2025-35</t>
  </si>
  <si>
    <t>Serviço por meio de sistema de Internet para 'autoatendimento 24 horas' - IncorpNET</t>
  </si>
  <si>
    <t>Incorp Technology Informática Ltda( IncorpNET)</t>
  </si>
  <si>
    <t>41.069.964/0001-73</t>
  </si>
  <si>
    <t>R$2 000,48</t>
  </si>
  <si>
    <t>R$120 028,80</t>
  </si>
  <si>
    <t>00248.007/2021</t>
  </si>
  <si>
    <t>Prestação de Serviços Telefônios Fíxos Comutados STFC ( fixo e fixo móvel) nas modalidades Locais e Longa Distância Nacional</t>
  </si>
  <si>
    <t>Algar Telecom S/A</t>
  </si>
  <si>
    <t>71.208.516/0001-27</t>
  </si>
  <si>
    <t>00248.06/2024</t>
  </si>
  <si>
    <t>Contratação de Empresa especializada na prestação de serviços continuados de
vigilância eletrônica e monitoramento 24 (Vinte e quatro) horas</t>
  </si>
  <si>
    <t>Protekto Segurança LTDA</t>
  </si>
  <si>
    <t>38.213.230/0001-01</t>
  </si>
  <si>
    <t>00248.14/2022.09/2022</t>
  </si>
  <si>
    <t>Contratação do Serviço Feeral de processamento de Dados ( SERPRO) para prestação de serviços de hospedagem de domínio e correio eletrônico corporativo (email) em ambiente de nuvem, incluindo suporte técnico remoto, migração de dados para administração da solução para ayender as necessidades desta autarquia federal</t>
  </si>
  <si>
    <t>Serviço Federal de Processamento de Dados ( SERPRO)</t>
  </si>
  <si>
    <t>33.683.111/0001-07</t>
  </si>
  <si>
    <t>Prestação de serviços de acesso à Internet Dedicado, detentora de Outorga da ANATEL, no mínimo, 20 Mbps de download e 20 Mbps de upload</t>
  </si>
  <si>
    <t>Vogel Soluções em Telecomunicações e Informática S/A</t>
  </si>
  <si>
    <t>22.166.193/0001-98</t>
  </si>
  <si>
    <t>COREN-SE DADM 022/2022</t>
  </si>
  <si>
    <t>Contrato de Prestação de Serviços de Publicação de matérias oficiais em jornal de circulação diária e local</t>
  </si>
  <si>
    <t>Empresa Grafica Jornal da Cidade LTDA</t>
  </si>
  <si>
    <t>13.046.107/0001-12</t>
  </si>
  <si>
    <t>00248.15/2021.08/2021</t>
  </si>
  <si>
    <t>Contrato de Empresa Especializada em prestação de serviço de extensão de garantia para componentes de sistema Blade HPE ( HARDWARE e SOFTWARE)</t>
  </si>
  <si>
    <t>4° Termo Aditivo</t>
  </si>
  <si>
    <t>SEPROL — Comércio e Cnsultoria em  Informática LTDA</t>
  </si>
  <si>
    <t>76.366.285l0001-40</t>
  </si>
  <si>
    <t>00248.000994/2025-28</t>
  </si>
  <si>
    <t>Locação de 03 (três) ônibus executivos, com motorista, combustível, pedágios e demais encargos inclusos, para atender à necessidade de transporte terrestre de delegações e participantes do Conselho Regional de Enfermagem de Sergipe (COREN/SE) durante o 27º Congresso Brasileiro dos Conselhos de Enfermagem – CBCENF</t>
  </si>
  <si>
    <t>Não- Continuado</t>
  </si>
  <si>
    <t>LITUR SERVICOS DE TRANSPORTE LTDA</t>
  </si>
  <si>
    <t>53.202.884/0001-23</t>
  </si>
  <si>
    <t>R$31 347,00</t>
  </si>
  <si>
    <t>00248.26/2022.15/2022</t>
  </si>
  <si>
    <t>Contrato de prestação de serviço de locação de uma Central Privada de Comutação Telefônica (CPTC), tipo PABX, incluindo a instalação com as configurações e características necessárias e os serviços de manutenção preventiva e corretiva com substituição total de peças e materiais que se fizerem necessários ao seu pleno funcionamento.</t>
  </si>
  <si>
    <t>15/2022</t>
  </si>
  <si>
    <t>WS – Primtel Telecomunicações LTDA</t>
  </si>
  <si>
    <t>01.179.104/0001-13</t>
  </si>
  <si>
    <t>Fornecimento pela CONTRATADA, de água potável e prestação de serviços de esgotamento sanitário à sede da CONTRATANTE</t>
  </si>
  <si>
    <t>Companhia de Saneamento de Sergipe Deso</t>
  </si>
  <si>
    <t>13.018.171/0001-90</t>
  </si>
  <si>
    <t>Contratação de seguro de veículos</t>
  </si>
  <si>
    <t>16/2023</t>
  </si>
  <si>
    <t>Gente Seguradora S.A</t>
  </si>
  <si>
    <t>90.180.605/0001-02</t>
  </si>
  <si>
    <t>COREN-SE DADM 88/2023</t>
  </si>
  <si>
    <t>Prestação de serviços continuados de fornecimento de energia elétrica, para a utilização nas instalações pertencentes ao Conselho Regional de Enfermagem de Sergipe,</t>
  </si>
  <si>
    <t>Energisa Sergipe – Distribuidora de Energia S.A.</t>
  </si>
  <si>
    <t>04.065.033/0001-70</t>
  </si>
  <si>
    <t>ANA GABRIELA MELO</t>
  </si>
  <si>
    <t>00248.24/2024.04/2024</t>
  </si>
  <si>
    <t>Prestação de serviços de suporte tecnológico do software aplicativo de controle de receitas de anuidades taxas e registro profissional, denominado INCORPWARE</t>
  </si>
  <si>
    <t>Incorp Technology Informática Ltda ( IncorpWare))</t>
  </si>
  <si>
    <t>41.068.964/0001-73</t>
  </si>
  <si>
    <t>00248.000554/2025-71</t>
  </si>
  <si>
    <t>Publicação de matérias no Diário Oficial da União</t>
  </si>
  <si>
    <t>Imprensa Nacional</t>
  </si>
  <si>
    <t>04.196.645/0001-00</t>
  </si>
  <si>
    <t>00248.002132/2024-59</t>
  </si>
  <si>
    <t>Execução de serviços de manutenção preventiva e corretiva sem dedicação exclusiva de mão de obra do elevador [Atlas Schindler], de propriedade do Conselho Regional de Enfermagem de Sergipe - COREN-SE, localizado à Rua Duque de Caxias 389 (esquina com a rua Vila Cristina), bairro São José – Aracaju/SE</t>
  </si>
  <si>
    <t>Elemac Elevadores LTDA </t>
  </si>
  <si>
    <t>04.722.126/0001-20</t>
  </si>
  <si>
    <t>R$4 800,00</t>
  </si>
  <si>
    <t>R$24 000,00</t>
  </si>
  <si>
    <t>00248.000109/2025-19</t>
  </si>
  <si>
    <t>Prestação de serviços, sob demanda, em reprodução de documentos (outsourcing de impressão), contemplando a disponibilização de equipamentos de impressão, digitalização e cópia, manutenção dos equipamentos, fornecimento de peças e partes, consumíveis e insumos (exceto papel), sistema informatizado de gestão e contabilização de impressões e cópias.</t>
  </si>
  <si>
    <t>Soluções Serv. de Locação de Maquinas E Equip. para Escritório LTDA</t>
  </si>
  <si>
    <t>07.759.174/0001-81</t>
  </si>
  <si>
    <t>R$91 200,00</t>
  </si>
  <si>
    <t>00248.000323/2025-67</t>
  </si>
  <si>
    <t>prestação de serviços continuados de administração, gerenciamento e controle de frota com a implantação e operação de sistema informatizado e integrado via web, através de rede de estabelecimentos credenciados pela Contratada para: abastecimento, manutenção preventiva e corretiva, lavagem dos veículos e os serviços de guincho, incluindo o fornecimento de pneus, peças, acessórios, e mão de obra, para uso dos veículos oficiais do Conselho Regional de Enfermagem de Sergipe - COREN/SE</t>
  </si>
  <si>
    <t>Prime Consultoria e Assessoria Empresarial LTDA.</t>
  </si>
  <si>
    <t>05.340.639/0001-30</t>
  </si>
  <si>
    <t>00248.001134/2025-10</t>
  </si>
  <si>
    <t>Prestação de Serviços Públicos de Abastecimento Água Potável e/ou de Esgotamento Sanitário</t>
  </si>
  <si>
    <t>IGUÁ Sergipe S.A. – CONCESSIONÁRIA DE SERVIÇOS PÚBLICOS DE ÁGUA E ESGOTO</t>
  </si>
  <si>
    <t>58.070.452/0001-20</t>
  </si>
  <si>
    <t>00248.16/2021.12/2021</t>
  </si>
  <si>
    <t>USO DE SOFTWARE DE GESTÃO INTEGRADA
.DO TIPO ENTERPRISE RESOURCE PLANNING — ERP, QUE CONTENHA OS
SEGUINTES MÓDULOS: (1) CONTABILIDADE PÚBLICA, FINANCEIRO,
ORÇAMENTÁRIA E CENTRO DE CUSTOS; (2) FOLHA DE PAGAMENTO; (3)
LICITACOES, COMPRAS E CONTRATOS; (4) MATERIAIS DE CONSUMO
(ALMOXARIFADO); (5) PATRIMONIO; (6) FROTA DE VEÍCULOS, BEM COMO A
PRESTAÇÃO DE SERVIÇOS DE MIGRAÇÃO DOS DADOS, IMPLANTAÇÃO,
TREINAMENTO, CUSTOMIZAÇOES, SUPORTE E MANUTENÇÃO CONTÍNUA.</t>
  </si>
  <si>
    <t>00248.001950/2024-34</t>
  </si>
  <si>
    <t>Semana de Enfermagem Coren-SE 2025 – “Saúde mental e bem-estar do profissional de enfermagem”. E V Corrida da Enfermagem Sergipana.</t>
  </si>
  <si>
    <t>MANDALA PROMOCAO E MARKETING LTDA</t>
  </si>
  <si>
    <t>16.819.228/0001-48</t>
  </si>
  <si>
    <t>R$295 808,51</t>
  </si>
  <si>
    <t>FELIPE JONATHA</t>
  </si>
  <si>
    <t>ASCOM</t>
  </si>
  <si>
    <t>COREN-SE DADM 40/2022</t>
  </si>
  <si>
    <t>Prestação de serviços continuados de administração, gerenciamento e controle de frota com a implantação e operação de sistema informatizado e integrado via web, através de rede de estabelecimentos credenciados pela Contratada para: abastecimento, manutenção preventiva e corretiva, lavagem dos veículos e os serviços de guincho, incluindo o fornecimento de pneus, peças, acessórios, e mão de obra, para uso dos veículos oficiais do Conselho Regional de Enfermagem de Sergipe – COREN/SE.</t>
  </si>
  <si>
    <t>Prime Consultoria e Assessoria Empresarial Ltda.</t>
  </si>
  <si>
    <t>00248.001128/2025-54</t>
  </si>
  <si>
    <t>Inscrição para o 7º Seminário Sergipano de Licitações e Contratos de duas servidoras.</t>
  </si>
  <si>
    <t>ELAINE MARIA SILVA PEREIRA GRUPO NECAP</t>
  </si>
  <si>
    <t>20.892.042/0001-91</t>
  </si>
  <si>
    <t>00248.03/2020.04/2020</t>
  </si>
  <si>
    <t>Serviços contínuos de outsourcing de impressão, digitalização e cópias</t>
  </si>
  <si>
    <t>Printpage Locação de Equipamentos e Serviços Eireli</t>
  </si>
  <si>
    <t>09.392.052/0001-25</t>
  </si>
  <si>
    <t>VALOR ANUAL (Exercicio Orçamentário)</t>
  </si>
  <si>
    <t>VALOR TOTAL (do Contrato)</t>
  </si>
  <si>
    <t>12/2023</t>
  </si>
  <si>
    <t>02/2022</t>
  </si>
  <si>
    <t>01/2025</t>
  </si>
  <si>
    <t>09/2025</t>
  </si>
  <si>
    <t>03/2025</t>
  </si>
  <si>
    <t>04/2025</t>
  </si>
  <si>
    <t>03/2022</t>
  </si>
  <si>
    <t>12/2020</t>
  </si>
  <si>
    <t>10/2025</t>
  </si>
  <si>
    <t>05/2024</t>
  </si>
  <si>
    <t>01/2021</t>
  </si>
  <si>
    <t>02/2025</t>
  </si>
  <si>
    <t>08/2025</t>
  </si>
  <si>
    <t>09/2022</t>
  </si>
  <si>
    <t>04/2021</t>
  </si>
  <si>
    <t>06/2024</t>
  </si>
  <si>
    <t>06/2021</t>
  </si>
  <si>
    <t>10/2022</t>
  </si>
  <si>
    <t>08/2021</t>
  </si>
  <si>
    <t>07/2023</t>
  </si>
  <si>
    <t>05/2025</t>
  </si>
  <si>
    <t>07/2025</t>
  </si>
  <si>
    <t>03/2024</t>
  </si>
  <si>
    <t>04/2024</t>
  </si>
  <si>
    <t>06/2025</t>
  </si>
  <si>
    <t>12/2021</t>
  </si>
  <si>
    <t>01/2024</t>
  </si>
  <si>
    <t>07/2020</t>
  </si>
  <si>
    <t>04/2020</t>
  </si>
  <si>
    <t>Serviços contínuos com regime de dedicação exclusiva de mão de obra - licitação</t>
  </si>
  <si>
    <t xml:space="preserve">DTI </t>
  </si>
  <si>
    <t>R$ 17 681,33</t>
  </si>
  <si>
    <t>19/08/2025 - Apostilamento; conversão coletiva 2025</t>
  </si>
  <si>
    <t>VALOR TOTAL (12 MESES )</t>
  </si>
  <si>
    <t xml:space="preserve">KATIA </t>
  </si>
  <si>
    <t>Contrato Encerrado Termo de Rescisão assinado em 03/10</t>
  </si>
  <si>
    <t>339039021601 - Manutenção de Equip. Inform. Rede/Software</t>
  </si>
  <si>
    <t>RUBRICA ( CONTÁBIL)</t>
  </si>
  <si>
    <t>33.90.3901.02.00  - Serviços gerais de limpeza e Higienização; 33.90.39.01.99.00 – Outros serviços terceirizados e 33.90.14.05.00.00 – Diárias diversas.</t>
  </si>
  <si>
    <t>33.90.3902.01.00 - Impostos e Taxas</t>
  </si>
  <si>
    <t>33.90.39.02.15.00 - Locação De Software</t>
  </si>
  <si>
    <t>33.90.33.10.00.00 - Transporte de Pessoas por Necessidade do Serviço</t>
  </si>
  <si>
    <t xml:space="preserve">33.90.03.90.02.16.03 - Manutenção e Conservações de Bens Móveis </t>
  </si>
  <si>
    <t xml:space="preserve">33.90.30.16.00.00 - Peças e Acessórios para Veículos;                    33.90.03.00.10.00 - Combustíveis e Lubrificantes - Automóveis ;                          33.90.39.02.16.03 - Manutenções e Conserveção de Bens Móveis             </t>
  </si>
  <si>
    <t xml:space="preserve">33.90.39.02.08.00 - Fotocópias, Microfilmagens e Digitalização </t>
  </si>
  <si>
    <t>33.10.42.00.20.00 - Programa de Apoio aos Profissionais de Enfermagem</t>
  </si>
  <si>
    <t xml:space="preserve">33.90.39.02.99.01 - Assinatura de Periódicos </t>
  </si>
  <si>
    <t xml:space="preserve">33.90.39.02.05.00 - Divulgações Diversas </t>
  </si>
  <si>
    <t xml:space="preserve">33.90.39.02.31.00 - Telefonia Móvel e Fixa </t>
  </si>
  <si>
    <t xml:space="preserve">33.90.39.01.01.00 - Serviço de Segurança </t>
  </si>
  <si>
    <t xml:space="preserve">33.90.39.02.28.00 - Serviços de Internet </t>
  </si>
  <si>
    <t xml:space="preserve">33.90.39.02.14.00 - Locação de Bens Móveis </t>
  </si>
  <si>
    <t xml:space="preserve">33.90.39.02.02.00 - Água e Esgoto </t>
  </si>
  <si>
    <t xml:space="preserve">33.90.39.02.22.00 - Seguro de Bens Móveis </t>
  </si>
  <si>
    <t xml:space="preserve">33.90.39.02.21.00 - Seguro de Bens Imóveis </t>
  </si>
  <si>
    <t xml:space="preserve">33.90.39.02.07.00 - Energia Elétrica </t>
  </si>
  <si>
    <t>33.90.39.02.03.00 - Correspondências e Cobrança</t>
  </si>
  <si>
    <t>00248.000939/2025-38</t>
  </si>
  <si>
    <t>33.90.39.02.99.08 - Despesas Bancárias - Com Tarifas</t>
  </si>
  <si>
    <t>33.90.39.02.09.00 -  Tarifas Bancárias - Cobrança</t>
  </si>
  <si>
    <t>TERMO DE ADESÃO</t>
  </si>
  <si>
    <t>Banco do Brasil S/A</t>
  </si>
  <si>
    <t>00.000.000/0001-91</t>
  </si>
  <si>
    <t xml:space="preserve"> CONTRATO ÚNICO DE PRESTAÇÃO DE SERVIÇOS</t>
  </si>
  <si>
    <t>GMX2 TECNOLOGIA COMERCIO E SERVICOS DE INFORMATICA LTDA</t>
  </si>
  <si>
    <t>36.177.677/0001-47</t>
  </si>
  <si>
    <t xml:space="preserve">EMPRESA </t>
  </si>
  <si>
    <t>Serviços de proteção do tráfego de rede de próxima geração (on premise) do Tipo C</t>
  </si>
  <si>
    <t>Instalação da solução de proteção do tráfego de rede de próxima geração (on premise) do Tipo C</t>
  </si>
  <si>
    <t>Serviços Técnicos Especializados</t>
  </si>
  <si>
    <t>Treinamento da Solução de Serviços Gerenciados de Firewall</t>
  </si>
  <si>
    <t>Serviços de Solução de proteção para Estações</t>
  </si>
  <si>
    <t>Serviços de Solução de proteção para Servidores</t>
  </si>
  <si>
    <t>Serviços de detecção e resposta 24/7, suportado pelo fabricante da solução de proteção para estações</t>
  </si>
  <si>
    <t>Instalação da solução de Segurança de Endpoints, Detecção e Respostas</t>
  </si>
  <si>
    <t>Instalação da solução de Segurança de Servidores</t>
  </si>
  <si>
    <t>Treinamento da Solução de Endpoints</t>
  </si>
  <si>
    <t>Serviços de Conecvidade Wireless</t>
  </si>
  <si>
    <t>Instalação da solução de Conecvidade Wireless</t>
  </si>
  <si>
    <t>Treinamento da Solução e Conecvidade Wireless</t>
  </si>
  <si>
    <t>Serviços de Conecvidade Local</t>
  </si>
  <si>
    <t>Instalação da solução de Conecvidade Local</t>
  </si>
  <si>
    <t>Treinamento da Solução de Conecvidade Local</t>
  </si>
  <si>
    <t>Serviços de detecção e resposta 24/7, suportado pelo fabricante da solução de proteção para servidores</t>
  </si>
  <si>
    <t>Valor Mensal (c) = (a) x (b)</t>
  </si>
  <si>
    <t>Valor Anual (12 meses)</t>
  </si>
  <si>
    <t>Valor Total (60 meses)</t>
  </si>
  <si>
    <t>03/02/2026</t>
  </si>
  <si>
    <t xml:space="preserve">Soma mensal </t>
  </si>
  <si>
    <t xml:space="preserve">ATA </t>
  </si>
  <si>
    <t xml:space="preserve">VIG. FINAL </t>
  </si>
  <si>
    <t>GRUPO</t>
  </si>
  <si>
    <t>QUANT.</t>
  </si>
  <si>
    <t>VALOR UNITÁRIO</t>
  </si>
  <si>
    <t xml:space="preserve">SETOR RESPONSÁVEL  </t>
  </si>
  <si>
    <t>DTI</t>
  </si>
  <si>
    <t xml:space="preserve">PROCESSO SEI </t>
  </si>
  <si>
    <t xml:space="preserve">00196.007697/2024-85; 00196.001292/2025-14 </t>
  </si>
  <si>
    <t>00196.006720/2024-14</t>
  </si>
  <si>
    <t>7/2025</t>
  </si>
  <si>
    <t xml:space="preserve">WELTSOLUTIONS SUPORTE EM TECNOLOGIA DA INFORMAÇÃO LTDA </t>
  </si>
  <si>
    <t>21.550.873/0001-48</t>
  </si>
  <si>
    <t xml:space="preserve">Subscrição de acesso para uso do software Microsoft 365 Business STANDARD, incluindo suporte técnico remoto - COMPROMISSO ANUAL </t>
  </si>
  <si>
    <t xml:space="preserve">Subscrição de acesso para uso do software Microsoft 365 App, incluindo suporte técnico remoto - COMPROMISSO ANUAL </t>
  </si>
  <si>
    <t>1/2025</t>
  </si>
  <si>
    <t xml:space="preserve">MARZO VITORINO - INDUSTRIA E COMERCI DE MOVEIS LTDA </t>
  </si>
  <si>
    <t>02.745.352/0001-00</t>
  </si>
  <si>
    <t xml:space="preserve">ITEM </t>
  </si>
  <si>
    <t>DESCRIÇÃO</t>
  </si>
  <si>
    <t>ARMÁRIO BAIXO COM DUAS PORTAS DE ABRIR MEDIDAS: 800X460X740MM (LXPXA)</t>
  </si>
  <si>
    <t>ARMÁRIO QUATRO PORTAS PRESIDENTE E VICE MEDIDAS: 1600X500X740MM (LXPXA</t>
  </si>
  <si>
    <t>ARMÁRIO BAIXO COM 2 PORTAS DE ABRIR MEDIDAS 600 X 600 X 740MM (LXPXA)</t>
  </si>
  <si>
    <t>MESA ESTAÇÃO DE TRABALHO ANGULAR MEDIDAS 1400 X 1400 X 600 X 740MM. (LXLXPXA).</t>
  </si>
  <si>
    <t>MESA REUNIÃO REDONDA MEDIDAS 1200 X 704MM. (D X A).</t>
  </si>
  <si>
    <t>MESA CHEFIA MEDIDAS. 1800 X 800 X 740MM E ARMÁRIO,MEDIDAS 1350 X 460X 620MM.</t>
  </si>
  <si>
    <t>MESA DIRETOR, COM ARMÁRIO ACOPLADO</t>
  </si>
  <si>
    <t>MESA DE APOIO TAMPO MDP MEDIDAS 745 X 745 X 295MM.</t>
  </si>
  <si>
    <t>MESA DE CENTRO E CANTO COM PÉ METÁLICO MEDIDAS 600 X 600 X 540MM (LXPXA)</t>
  </si>
  <si>
    <t>MESA PLATAFORMA SIMPLES MEDIDAS 1400 X 700 X 740MM (LXPXA)</t>
  </si>
  <si>
    <t>MESA REUNIÃO DIRETORIA MEDIDAS 2400 X 1200 X 740MM.</t>
  </si>
  <si>
    <t>MESA PRESIDENTE COM ARMÁRIO LATERAL MEDIDAS 1800 X 1800 X 740MM (LXPXA).</t>
  </si>
  <si>
    <t>MESA REUNIÃO PRESIDENTE SEMI OVAL MEDIDAS 2700 X 1200 X 740MM (LXPXA).</t>
  </si>
  <si>
    <t>MESA REUNIÃO VICEPRESIDENTE SEMI OVAL MEDIDAS 2400 X 1200 X 740MM.</t>
  </si>
  <si>
    <t>MESA RETANGULAR REFEITÓRIO MEDIDAS 2000 X 800 X 740MM (LXPXA).</t>
  </si>
  <si>
    <t>MESA RETANGULAR REFEITÓRIO po 2 - MEDIDAS 1400 X 600 X 740MM (LXPXA).</t>
  </si>
  <si>
    <t>MESA PLENÁRIO MODULAR MEDIDAS 1000 X 800 X 740MM (LXPXA).</t>
  </si>
  <si>
    <t>MESA PLENÁRIO MODULAR po 2 - MEDIDAS 1800 X 800 X 740MM (LXPXA).</t>
  </si>
  <si>
    <t>MESA DIRETORIA, COM ARMÁRIO AUXILIAR ACOPLADO COM PORTAS EM TS</t>
  </si>
  <si>
    <t>MESA DE TRABALHO MANUAL MEDIDAS 1600 X 800 X 740MM (LXPXA).</t>
  </si>
  <si>
    <t>BALCÃO DE ATENDIMENTO DIRETORIA MEDIDAS 1600 X 600 X 1100 MM (LXPXA)</t>
  </si>
  <si>
    <t>PAINEL DIVISÓRIO MELAMÍNICO MEDIDAS 1300 X 300 X 18 MM (LXAXE)</t>
  </si>
  <si>
    <t>QUADRO DIVISÓRIO, 1 LADO A, INFERIOR REVESTIMENTO MELAMÍNICO E SUPERIOR TECIDO, LADO B TODO EM TECIDO MEDIDAS 1600 X 700 X 75MM.</t>
  </si>
  <si>
    <t>QUADRO DIVISÓRIO, 1 LADO A, INFERIOR REVESTIMENTO MELAMÍNICO E SUPERIOR TECIDO, LADO B TODO EM TECIDO MEDIDAS 1600 X 600 X 75MM.</t>
  </si>
  <si>
    <t>COLUNA PARA QUADRO DIVISÓRIO</t>
  </si>
  <si>
    <t>GAVETEIRO VOLANTE, 02 GAVETAS E 01 GAVETÃO. DIMENSÕES APROXIMADAS: 400 x470x640mm</t>
  </si>
  <si>
    <t>ARMÁRIO ALTO DUAS PORTAS MEDIDAS: 800X500X1600MM (LXPXA)</t>
  </si>
  <si>
    <t>MESA DE TRABALHO MANUAL MEDIDAS 1400 X 500 X 740MM. (LXPXA).</t>
  </si>
  <si>
    <t>POLTRONA GIRATÓRIA OPERACIONAL, ENCOSTO EM TELA E BRAÇOS</t>
  </si>
  <si>
    <t>CADEIRA INTERLOCUTOR COM BRAÇOS FIXOS</t>
  </si>
  <si>
    <t>POLTRONA GIRATÓRIA COM APOIO DE CABEÇA, ENCOSTO EM TELA E BRAÇOS</t>
  </si>
  <si>
    <t>POLTRONA DIRETORES, AUDITÓRIO E PLENÁRIO</t>
  </si>
  <si>
    <t>POLTRONA GIRATÓRIA PRESIDENTE E VICE COM APOIO DE CABEÇA</t>
  </si>
  <si>
    <t>CADEIRA GIRATÓRIA MONOBLOCO TELADA, COM BRAÇO FIXO</t>
  </si>
  <si>
    <t>CADEIRA INTERLOCUTOR, ENCOSTO TELADO E BRAÇOS FIXOS</t>
  </si>
  <si>
    <t>CADEIRA REFEITÓRIO E CAFETERIA, MONOBLOCO BEGE COM BRAÇOS INTEGRADOS</t>
  </si>
  <si>
    <t>POLTRONA AUDITÓRO OBESO, COM PRANCHETA ESCAMOTEÁVEL</t>
  </si>
  <si>
    <t>CADERODE MÓVEIS PARA ESCRITÓRIO LTDA</t>
  </si>
  <si>
    <t>00.366.257/0001-61</t>
  </si>
  <si>
    <t>SOFÁ 2 LUGARES SALA DE ESTAR</t>
  </si>
  <si>
    <t>SOFÁ 2 LUGARES PRESIDÊNCIA, VICEPRESIDENTE E SALA VIP</t>
  </si>
  <si>
    <t>SOFÁ 1 LUGAR SALA ESTAR</t>
  </si>
  <si>
    <t>SOFÁ 1 LUGAR</t>
  </si>
  <si>
    <t>SOFÁ DE CANTO MEDIDAS 740 x 740 x 760 MM (L x P x A).</t>
  </si>
  <si>
    <t>SOFÁ CENTRAL MEDIDAS 792 x 766 x 760 MM (L x P x A).</t>
  </si>
  <si>
    <t>00196.005992/2024-05; 00196.001223/2025-19</t>
  </si>
  <si>
    <t>COOKTOP DE INDUÇÃO</t>
  </si>
  <si>
    <t>PURIFICADOR DE ÁGUA</t>
  </si>
  <si>
    <t>CAFETEIRA ELÉTRICA INDUSTRIAL</t>
  </si>
  <si>
    <t>GELADEIRA</t>
  </si>
  <si>
    <t>MICROONDAS</t>
  </si>
  <si>
    <t>FRIGOBAR</t>
  </si>
  <si>
    <t>FREEZER HORIZONTAL MÉDIO</t>
  </si>
  <si>
    <t>FREEZER HORIZONTAL PEQUENO</t>
  </si>
  <si>
    <t>TV 55" SMARTV LED</t>
  </si>
  <si>
    <t>ANTENA DIGITAL</t>
  </si>
  <si>
    <t>FRITADEIRA DE AR</t>
  </si>
  <si>
    <t>LIQUIDIFICADOR</t>
  </si>
  <si>
    <t>FORNO ELÉTRICO DE MESA</t>
  </si>
  <si>
    <t>MÁQUINA PARA POLIR/LUSTRAR SAPATOS</t>
  </si>
  <si>
    <t>FREEZER VERTICAL MÉDIO</t>
  </si>
  <si>
    <t>SULEIMAN INTERHOUSE LTDA</t>
  </si>
  <si>
    <t>71.074.512/0002-21</t>
  </si>
  <si>
    <t>PERSIANA DOUBLE VISION TRANSLÚCIDO PRETO</t>
  </si>
  <si>
    <t xml:space="preserve">DADM </t>
  </si>
  <si>
    <t>Terceirize Serviços Especializados Eireli</t>
  </si>
  <si>
    <t>CONTROLE DE ATAS - COREN-SE 2025</t>
  </si>
  <si>
    <t>33.90.39.02.26.00 - Serviços de Engenharia e Projetos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</si>
</sst>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rgb="FF2C481F"/>
      <name val="Calibri"/>
      <family val="2"/>
    </font>
    <font>
      <sz val="10"/>
      <color rgb="FF383A3C"/>
      <name val="Calibri"/>
      <family val="2"/>
    </font>
    <font>
      <sz val="10"/>
      <color rgb="FF4C535E"/>
      <name val="Calibri"/>
      <family val="2"/>
    </font>
    <font>
      <sz val="10"/>
      <color rgb="FF000000"/>
      <name val="Calibri"/>
      <family val="2"/>
    </font>
    <font>
      <sz val="10"/>
      <color rgb="FF2A3243"/>
      <name val="Calibri"/>
      <family val="2"/>
    </font>
    <font>
      <sz val="10"/>
      <color rgb="FF1D2715"/>
      <name val="Calibri"/>
      <family val="2"/>
    </font>
    <font>
      <sz val="10"/>
      <color rgb="FF363F32"/>
      <name val="Calibri"/>
      <family val="2"/>
    </font>
    <font>
      <sz val="10"/>
      <color rgb="FF003300"/>
      <name val="Calibri"/>
      <family val="2"/>
    </font>
    <font>
      <sz val="10"/>
      <color rgb="FF444D5F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9FC5E8"/>
        <bgColor indexed="64"/>
      </patternFill>
    </fill>
    <fill>
      <patternFill patternType="solid">
        <fgColor rgb="FFF4CCCC"/>
        <bgColor indexed="64"/>
      </patternFill>
    </fill>
    <fill>
      <patternFill patternType="solid">
        <fgColor rgb="FFB7E1C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B3B3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5">
    <xf numFmtId="0" fontId="0" fillId="0" borderId="0" xfId="0"/>
    <xf numFmtId="0" fontId="0" fillId="0" borderId="10" xfId="0" applyBorder="1" applyAlignment="1">
      <alignment horizontal="center" vertical="center" wrapText="1"/>
    </xf>
    <xf numFmtId="8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8" fontId="0" fillId="0" borderId="10" xfId="0" applyNumberForma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 wrapText="1"/>
    </xf>
    <xf numFmtId="8" fontId="0" fillId="0" borderId="15" xfId="0" applyNumberForma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7" borderId="0" xfId="0" applyFont="1" applyFill="1" applyAlignment="1">
      <alignment horizontal="center" vertical="center" wrapText="1"/>
    </xf>
    <xf numFmtId="0" fontId="2" fillId="7" borderId="0" xfId="0" applyFont="1" applyFill="1" applyAlignment="1">
      <alignment horizontal="center" vertical="center"/>
    </xf>
    <xf numFmtId="49" fontId="0" fillId="0" borderId="10" xfId="0" applyNumberFormat="1" applyBorder="1" applyAlignment="1">
      <alignment horizontal="center" vertical="center" wrapText="1"/>
    </xf>
    <xf numFmtId="8" fontId="0" fillId="0" borderId="13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8" fontId="0" fillId="0" borderId="13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4" fontId="0" fillId="0" borderId="10" xfId="1" applyFont="1" applyBorder="1" applyAlignment="1">
      <alignment horizontal="center" vertical="center" wrapText="1"/>
    </xf>
    <xf numFmtId="44" fontId="0" fillId="0" borderId="10" xfId="1" applyFont="1" applyBorder="1" applyAlignment="1">
      <alignment horizontal="center" vertical="center"/>
    </xf>
    <xf numFmtId="0" fontId="0" fillId="0" borderId="10" xfId="1" applyNumberFormat="1" applyFont="1" applyBorder="1" applyAlignment="1">
      <alignment horizontal="center" vertical="center" wrapText="1"/>
    </xf>
    <xf numFmtId="0" fontId="0" fillId="0" borderId="10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14" fontId="2" fillId="0" borderId="0" xfId="0" applyNumberFormat="1" applyFont="1" applyAlignment="1">
      <alignment vertical="center"/>
    </xf>
    <xf numFmtId="44" fontId="0" fillId="0" borderId="10" xfId="1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14" fontId="0" fillId="0" borderId="0" xfId="0" applyNumberFormat="1"/>
    <xf numFmtId="49" fontId="0" fillId="0" borderId="14" xfId="0" applyNumberFormat="1" applyBorder="1" applyAlignment="1">
      <alignment horizontal="center" vertical="center" wrapText="1"/>
    </xf>
    <xf numFmtId="49" fontId="0" fillId="0" borderId="12" xfId="0" applyNumberFormat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8" fontId="0" fillId="0" borderId="14" xfId="0" applyNumberFormat="1" applyBorder="1" applyAlignment="1">
      <alignment horizontal="center" vertical="center" wrapText="1"/>
    </xf>
    <xf numFmtId="8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 wrapText="1"/>
    </xf>
    <xf numFmtId="49" fontId="0" fillId="0" borderId="13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44" fontId="0" fillId="0" borderId="13" xfId="1" applyFont="1" applyBorder="1" applyAlignment="1">
      <alignment horizontal="center" vertical="center" wrapText="1"/>
    </xf>
    <xf numFmtId="44" fontId="0" fillId="0" borderId="14" xfId="1" applyFont="1" applyBorder="1" applyAlignment="1">
      <alignment horizontal="center" vertical="center" wrapText="1"/>
    </xf>
    <xf numFmtId="44" fontId="0" fillId="0" borderId="12" xfId="1" applyFont="1" applyBorder="1" applyAlignment="1">
      <alignment horizontal="center" vertical="center" wrapText="1"/>
    </xf>
    <xf numFmtId="14" fontId="0" fillId="0" borderId="13" xfId="0" applyNumberFormat="1" applyBorder="1" applyAlignment="1">
      <alignment horizontal="center" vertical="center" wrapText="1"/>
    </xf>
    <xf numFmtId="14" fontId="0" fillId="0" borderId="14" xfId="0" applyNumberFormat="1" applyBorder="1" applyAlignment="1">
      <alignment horizontal="center" vertical="center" wrapText="1"/>
    </xf>
    <xf numFmtId="14" fontId="0" fillId="0" borderId="12" xfId="0" applyNumberForma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4" fontId="4" fillId="0" borderId="6" xfId="0" applyNumberFormat="1" applyFont="1" applyBorder="1" applyAlignment="1">
      <alignment horizontal="center" vertical="center" wrapText="1"/>
    </xf>
    <xf numFmtId="44" fontId="4" fillId="0" borderId="6" xfId="1" applyFont="1" applyBorder="1" applyAlignment="1">
      <alignment vertical="center" wrapText="1"/>
    </xf>
    <xf numFmtId="44" fontId="4" fillId="0" borderId="6" xfId="1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44" fontId="13" fillId="0" borderId="6" xfId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49" fontId="4" fillId="5" borderId="6" xfId="0" applyNumberFormat="1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14" fontId="4" fillId="5" borderId="6" xfId="0" applyNumberFormat="1" applyFont="1" applyFill="1" applyBorder="1" applyAlignment="1">
      <alignment horizontal="center" vertical="center" wrapText="1"/>
    </xf>
    <xf numFmtId="44" fontId="4" fillId="5" borderId="6" xfId="1" applyFont="1" applyFill="1" applyBorder="1" applyAlignment="1">
      <alignment vertical="center" wrapText="1"/>
    </xf>
    <xf numFmtId="44" fontId="4" fillId="5" borderId="6" xfId="1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vertical="center" wrapText="1"/>
    </xf>
    <xf numFmtId="49" fontId="4" fillId="0" borderId="6" xfId="0" applyNumberFormat="1" applyFont="1" applyBorder="1" applyAlignment="1">
      <alignment vertical="center" wrapText="1"/>
    </xf>
    <xf numFmtId="4" fontId="4" fillId="0" borderId="6" xfId="1" applyNumberFormat="1" applyFont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6" borderId="5" xfId="0" applyFont="1" applyFill="1" applyBorder="1" applyAlignment="1">
      <alignment vertical="center" wrapText="1"/>
    </xf>
    <xf numFmtId="0" fontId="4" fillId="6" borderId="7" xfId="0" applyFont="1" applyFill="1" applyBorder="1" applyAlignment="1">
      <alignment vertical="center" wrapText="1"/>
    </xf>
    <xf numFmtId="0" fontId="4" fillId="6" borderId="6" xfId="0" applyFont="1" applyFill="1" applyBorder="1" applyAlignment="1">
      <alignment horizontal="center" vertical="center" wrapText="1"/>
    </xf>
    <xf numFmtId="49" fontId="4" fillId="6" borderId="6" xfId="0" applyNumberFormat="1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vertical="center" wrapText="1"/>
    </xf>
    <xf numFmtId="44" fontId="4" fillId="6" borderId="6" xfId="1" applyFont="1" applyFill="1" applyBorder="1" applyAlignment="1">
      <alignment vertical="center" wrapText="1"/>
    </xf>
    <xf numFmtId="44" fontId="4" fillId="6" borderId="6" xfId="1" applyFont="1" applyFill="1" applyBorder="1" applyAlignment="1">
      <alignment horizontal="center" vertical="center" wrapText="1"/>
    </xf>
    <xf numFmtId="14" fontId="4" fillId="6" borderId="6" xfId="0" applyNumberFormat="1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14" fillId="6" borderId="6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49" fontId="4" fillId="6" borderId="6" xfId="0" applyNumberFormat="1" applyFont="1" applyFill="1" applyBorder="1" applyAlignment="1">
      <alignment vertical="center" wrapText="1"/>
    </xf>
  </cellXfs>
  <cellStyles count="2">
    <cellStyle name="Moeda" xfId="1" builtinId="4"/>
    <cellStyle name="Normal" xfId="0" builtinId="0"/>
  </cellStyles>
  <dxfs count="1">
    <dxf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FFB3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47BCE-6377-4A10-8E3D-536FAB554496}">
  <sheetPr filterMode="1"/>
  <dimension ref="A1:W39"/>
  <sheetViews>
    <sheetView tabSelected="1" topLeftCell="C1" zoomScaleNormal="100" workbookViewId="0">
      <pane ySplit="3" topLeftCell="A18" activePane="bottomLeft" state="frozen"/>
      <selection pane="bottomLeft" activeCell="L23" sqref="L23"/>
    </sheetView>
  </sheetViews>
  <sheetFormatPr defaultRowHeight="12.75" x14ac:dyDescent="0.2"/>
  <cols>
    <col min="1" max="1" width="25.28515625" style="55" bestFit="1" customWidth="1"/>
    <col min="2" max="2" width="23.7109375" style="55" customWidth="1"/>
    <col min="3" max="3" width="34.7109375" style="55" customWidth="1"/>
    <col min="4" max="4" width="13.28515625" style="55" bestFit="1" customWidth="1"/>
    <col min="5" max="5" width="14.42578125" style="55" bestFit="1" customWidth="1"/>
    <col min="6" max="6" width="12.5703125" style="55" customWidth="1"/>
    <col min="7" max="7" width="14.28515625" style="55" bestFit="1" customWidth="1"/>
    <col min="8" max="8" width="16.140625" style="55" customWidth="1"/>
    <col min="9" max="9" width="15.5703125" style="55" bestFit="1" customWidth="1"/>
    <col min="10" max="10" width="22" style="55" customWidth="1"/>
    <col min="11" max="11" width="17.42578125" style="55" bestFit="1" customWidth="1"/>
    <col min="12" max="12" width="11.5703125" style="55" customWidth="1"/>
    <col min="13" max="14" width="13.28515625" style="55" customWidth="1"/>
    <col min="15" max="15" width="14.7109375" style="55" customWidth="1"/>
    <col min="16" max="16" width="11.140625" style="55" customWidth="1"/>
    <col min="17" max="17" width="11.42578125" style="55" customWidth="1"/>
    <col min="18" max="18" width="12.42578125" style="55" customWidth="1"/>
    <col min="19" max="19" width="13.42578125" style="55" bestFit="1" customWidth="1"/>
    <col min="20" max="20" width="12.42578125" style="55" customWidth="1"/>
    <col min="21" max="21" width="10.85546875" style="55" customWidth="1"/>
    <col min="22" max="22" width="16.42578125" style="55" customWidth="1"/>
    <col min="23" max="23" width="20.140625" style="55" customWidth="1"/>
    <col min="24" max="16384" width="9.140625" style="55"/>
  </cols>
  <sheetData>
    <row r="1" spans="1:23" ht="13.5" hidden="1" thickBot="1" x14ac:dyDescent="0.25">
      <c r="A1" s="53">
        <v>45945</v>
      </c>
      <c r="B1" s="53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</row>
    <row r="2" spans="1:23" ht="13.5" thickBot="1" x14ac:dyDescent="0.25">
      <c r="A2" s="56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8"/>
    </row>
    <row r="3" spans="1:23" ht="39" thickBot="1" x14ac:dyDescent="0.25">
      <c r="A3" s="59" t="s">
        <v>1</v>
      </c>
      <c r="B3" s="60" t="s">
        <v>215</v>
      </c>
      <c r="C3" s="61" t="s">
        <v>2</v>
      </c>
      <c r="D3" s="61" t="s">
        <v>3</v>
      </c>
      <c r="E3" s="61" t="s">
        <v>4</v>
      </c>
      <c r="F3" s="61" t="s">
        <v>5</v>
      </c>
      <c r="G3" s="61" t="s">
        <v>6</v>
      </c>
      <c r="H3" s="61" t="s">
        <v>7</v>
      </c>
      <c r="I3" s="61" t="s">
        <v>8</v>
      </c>
      <c r="J3" s="61" t="s">
        <v>9</v>
      </c>
      <c r="K3" s="61" t="s">
        <v>10</v>
      </c>
      <c r="L3" s="61" t="s">
        <v>11</v>
      </c>
      <c r="M3" s="61" t="s">
        <v>176</v>
      </c>
      <c r="N3" s="61" t="s">
        <v>211</v>
      </c>
      <c r="O3" s="61" t="s">
        <v>177</v>
      </c>
      <c r="P3" s="61" t="s">
        <v>12</v>
      </c>
      <c r="Q3" s="61" t="s">
        <v>13</v>
      </c>
      <c r="R3" s="61" t="s">
        <v>14</v>
      </c>
      <c r="S3" s="61" t="s">
        <v>15</v>
      </c>
      <c r="T3" s="61" t="s">
        <v>16</v>
      </c>
      <c r="U3" s="61" t="s">
        <v>17</v>
      </c>
      <c r="V3" s="61" t="s">
        <v>18</v>
      </c>
      <c r="W3" s="61" t="s">
        <v>19</v>
      </c>
    </row>
    <row r="4" spans="1:23" ht="39" thickBot="1" x14ac:dyDescent="0.25">
      <c r="A4" s="62" t="s">
        <v>31</v>
      </c>
      <c r="B4" s="63" t="s">
        <v>354</v>
      </c>
      <c r="C4" s="64" t="s">
        <v>32</v>
      </c>
      <c r="D4" s="64" t="s">
        <v>22</v>
      </c>
      <c r="E4" s="64" t="s">
        <v>23</v>
      </c>
      <c r="F4" s="65" t="s">
        <v>178</v>
      </c>
      <c r="G4" s="66" t="s">
        <v>25</v>
      </c>
      <c r="H4" s="67" t="s">
        <v>33</v>
      </c>
      <c r="I4" s="68">
        <v>45126</v>
      </c>
      <c r="J4" s="64" t="s">
        <v>34</v>
      </c>
      <c r="K4" s="64" t="s">
        <v>35</v>
      </c>
      <c r="L4" s="69"/>
      <c r="M4" s="70">
        <v>15625</v>
      </c>
      <c r="N4" s="70"/>
      <c r="O4" s="69"/>
      <c r="P4" s="71"/>
      <c r="Q4" s="68">
        <v>46021</v>
      </c>
      <c r="R4" s="72">
        <f t="shared" ref="R4:R29" ca="1" si="0">IF(Q4&gt;TODAY(),Q4-TODAY())</f>
        <v>35</v>
      </c>
      <c r="S4" s="73" t="str">
        <f t="shared" ref="S4:S29" ca="1" si="1">IF(R4&gt;TODAY(),"Encerrado",IF(R4&lt;TODAY(),"Ativo",IF(R4=TODAY(),"Aditivar Urgente")))</f>
        <v>Ativo</v>
      </c>
      <c r="T4" s="71"/>
      <c r="U4" s="64" t="s">
        <v>29</v>
      </c>
      <c r="V4" s="64" t="s">
        <v>30</v>
      </c>
      <c r="W4" s="71"/>
    </row>
    <row r="5" spans="1:23" ht="77.25" thickBot="1" x14ac:dyDescent="0.25">
      <c r="A5" s="62" t="s">
        <v>36</v>
      </c>
      <c r="B5" s="63" t="s">
        <v>218</v>
      </c>
      <c r="C5" s="64" t="s">
        <v>37</v>
      </c>
      <c r="D5" s="64" t="s">
        <v>22</v>
      </c>
      <c r="E5" s="64" t="s">
        <v>23</v>
      </c>
      <c r="F5" s="65" t="s">
        <v>179</v>
      </c>
      <c r="G5" s="66" t="s">
        <v>25</v>
      </c>
      <c r="H5" s="74" t="s">
        <v>38</v>
      </c>
      <c r="I5" s="68">
        <v>45805</v>
      </c>
      <c r="J5" s="64" t="s">
        <v>39</v>
      </c>
      <c r="K5" s="64" t="s">
        <v>40</v>
      </c>
      <c r="L5" s="69"/>
      <c r="M5" s="70">
        <v>8748</v>
      </c>
      <c r="N5" s="70"/>
      <c r="O5" s="69"/>
      <c r="P5" s="68">
        <v>45669</v>
      </c>
      <c r="Q5" s="68">
        <v>46034</v>
      </c>
      <c r="R5" s="72">
        <f t="shared" ca="1" si="0"/>
        <v>48</v>
      </c>
      <c r="S5" s="73" t="str">
        <f t="shared" ca="1" si="1"/>
        <v>Ativo</v>
      </c>
      <c r="T5" s="64" t="s">
        <v>41</v>
      </c>
      <c r="U5" s="64" t="s">
        <v>29</v>
      </c>
      <c r="V5" s="64" t="s">
        <v>208</v>
      </c>
      <c r="W5" s="71"/>
    </row>
    <row r="6" spans="1:23" ht="90" thickBot="1" x14ac:dyDescent="0.25">
      <c r="A6" s="62" t="s">
        <v>42</v>
      </c>
      <c r="B6" s="63" t="s">
        <v>216</v>
      </c>
      <c r="C6" s="64" t="s">
        <v>207</v>
      </c>
      <c r="D6" s="64" t="s">
        <v>22</v>
      </c>
      <c r="E6" s="64" t="s">
        <v>23</v>
      </c>
      <c r="F6" s="65" t="s">
        <v>180</v>
      </c>
      <c r="G6" s="66" t="s">
        <v>62</v>
      </c>
      <c r="H6" s="67" t="s">
        <v>6</v>
      </c>
      <c r="I6" s="68">
        <v>45679</v>
      </c>
      <c r="J6" s="64" t="s">
        <v>352</v>
      </c>
      <c r="K6" s="64" t="s">
        <v>43</v>
      </c>
      <c r="L6" s="70" t="s">
        <v>209</v>
      </c>
      <c r="M6" s="70">
        <v>194494.66</v>
      </c>
      <c r="N6" s="70">
        <v>212176</v>
      </c>
      <c r="O6" s="70"/>
      <c r="P6" s="68">
        <v>45678</v>
      </c>
      <c r="Q6" s="68">
        <v>46043</v>
      </c>
      <c r="R6" s="72">
        <f t="shared" ca="1" si="0"/>
        <v>57</v>
      </c>
      <c r="S6" s="73" t="str">
        <f t="shared" ca="1" si="1"/>
        <v>Ativo</v>
      </c>
      <c r="T6" s="64" t="s">
        <v>28</v>
      </c>
      <c r="U6" s="64" t="s">
        <v>29</v>
      </c>
      <c r="V6" s="64" t="s">
        <v>30</v>
      </c>
      <c r="W6" s="64" t="s">
        <v>210</v>
      </c>
    </row>
    <row r="7" spans="1:23" ht="141" thickBot="1" x14ac:dyDescent="0.25">
      <c r="A7" s="62" t="s">
        <v>50</v>
      </c>
      <c r="B7" s="63" t="s">
        <v>222</v>
      </c>
      <c r="C7" s="64" t="s">
        <v>51</v>
      </c>
      <c r="D7" s="64" t="s">
        <v>22</v>
      </c>
      <c r="E7" s="64" t="s">
        <v>23</v>
      </c>
      <c r="F7" s="65" t="s">
        <v>185</v>
      </c>
      <c r="G7" s="66" t="s">
        <v>25</v>
      </c>
      <c r="H7" s="64" t="s">
        <v>52</v>
      </c>
      <c r="I7" s="68">
        <v>45908</v>
      </c>
      <c r="J7" s="75" t="s">
        <v>53</v>
      </c>
      <c r="K7" s="64" t="s">
        <v>54</v>
      </c>
      <c r="L7" s="70">
        <v>6059.19</v>
      </c>
      <c r="M7" s="70">
        <f>L7*3</f>
        <v>18177.57</v>
      </c>
      <c r="N7" s="70"/>
      <c r="O7" s="70">
        <v>72710.320000000007</v>
      </c>
      <c r="P7" s="68">
        <v>45901</v>
      </c>
      <c r="Q7" s="68">
        <v>46081</v>
      </c>
      <c r="R7" s="72">
        <f t="shared" ca="1" si="0"/>
        <v>95</v>
      </c>
      <c r="S7" s="73" t="str">
        <f t="shared" ca="1" si="1"/>
        <v>Ativo</v>
      </c>
      <c r="T7" s="64" t="s">
        <v>28</v>
      </c>
      <c r="U7" s="64" t="s">
        <v>29</v>
      </c>
      <c r="V7" s="64" t="s">
        <v>30</v>
      </c>
      <c r="W7" s="64" t="s">
        <v>55</v>
      </c>
    </row>
    <row r="8" spans="1:23" ht="64.5" thickBot="1" x14ac:dyDescent="0.25">
      <c r="A8" s="62" t="s">
        <v>56</v>
      </c>
      <c r="B8" s="63" t="s">
        <v>224</v>
      </c>
      <c r="C8" s="64" t="s">
        <v>57</v>
      </c>
      <c r="D8" s="64" t="s">
        <v>22</v>
      </c>
      <c r="E8" s="64" t="s">
        <v>23</v>
      </c>
      <c r="F8" s="65" t="s">
        <v>187</v>
      </c>
      <c r="G8" s="66" t="s">
        <v>25</v>
      </c>
      <c r="H8" s="67" t="s">
        <v>33</v>
      </c>
      <c r="I8" s="68">
        <v>45730</v>
      </c>
      <c r="J8" s="64" t="s">
        <v>58</v>
      </c>
      <c r="K8" s="64" t="s">
        <v>59</v>
      </c>
      <c r="L8" s="69"/>
      <c r="M8" s="70">
        <v>11960</v>
      </c>
      <c r="N8" s="70"/>
      <c r="O8" s="69"/>
      <c r="P8" s="68">
        <v>45716</v>
      </c>
      <c r="Q8" s="68">
        <v>46081</v>
      </c>
      <c r="R8" s="72">
        <f t="shared" ca="1" si="0"/>
        <v>95</v>
      </c>
      <c r="S8" s="73" t="str">
        <f t="shared" ca="1" si="1"/>
        <v>Ativo</v>
      </c>
      <c r="T8" s="64" t="s">
        <v>60</v>
      </c>
      <c r="U8" s="64" t="s">
        <v>29</v>
      </c>
      <c r="V8" s="64" t="s">
        <v>30</v>
      </c>
      <c r="W8" s="71"/>
    </row>
    <row r="9" spans="1:23" ht="39" thickBot="1" x14ac:dyDescent="0.25">
      <c r="A9" s="76"/>
      <c r="B9" s="63" t="s">
        <v>234</v>
      </c>
      <c r="C9" s="64" t="s">
        <v>61</v>
      </c>
      <c r="D9" s="64" t="s">
        <v>22</v>
      </c>
      <c r="E9" s="64" t="s">
        <v>23</v>
      </c>
      <c r="F9" s="65" t="s">
        <v>188</v>
      </c>
      <c r="G9" s="77" t="s">
        <v>62</v>
      </c>
      <c r="H9" s="78" t="s">
        <v>63</v>
      </c>
      <c r="I9" s="71"/>
      <c r="J9" s="64" t="s">
        <v>64</v>
      </c>
      <c r="K9" s="64" t="s">
        <v>65</v>
      </c>
      <c r="L9" s="69"/>
      <c r="M9" s="70">
        <v>105050</v>
      </c>
      <c r="N9" s="70"/>
      <c r="O9" s="69"/>
      <c r="P9" s="68">
        <v>44285</v>
      </c>
      <c r="Q9" s="68">
        <v>46111</v>
      </c>
      <c r="R9" s="72">
        <f t="shared" ca="1" si="0"/>
        <v>125</v>
      </c>
      <c r="S9" s="73" t="str">
        <f t="shared" ca="1" si="1"/>
        <v>Ativo</v>
      </c>
      <c r="T9" s="64" t="s">
        <v>28</v>
      </c>
      <c r="U9" s="64" t="s">
        <v>29</v>
      </c>
      <c r="V9" s="64" t="s">
        <v>66</v>
      </c>
      <c r="W9" s="71"/>
    </row>
    <row r="10" spans="1:23" ht="115.5" thickBot="1" x14ac:dyDescent="0.25">
      <c r="A10" s="62" t="s">
        <v>72</v>
      </c>
      <c r="B10" s="63" t="s">
        <v>218</v>
      </c>
      <c r="C10" s="64" t="s">
        <v>73</v>
      </c>
      <c r="D10" s="64" t="s">
        <v>22</v>
      </c>
      <c r="E10" s="64" t="s">
        <v>23</v>
      </c>
      <c r="F10" s="65" t="s">
        <v>186</v>
      </c>
      <c r="G10" s="66" t="s">
        <v>62</v>
      </c>
      <c r="H10" s="67" t="s">
        <v>6</v>
      </c>
      <c r="I10" s="68">
        <v>45944</v>
      </c>
      <c r="J10" s="75" t="s">
        <v>74</v>
      </c>
      <c r="K10" s="64" t="s">
        <v>75</v>
      </c>
      <c r="L10" s="70">
        <v>8403.1299999999992</v>
      </c>
      <c r="M10" s="70">
        <f>L10*2</f>
        <v>16806.259999999998</v>
      </c>
      <c r="N10" s="70"/>
      <c r="O10" s="70">
        <f>L10*6</f>
        <v>50418.78</v>
      </c>
      <c r="P10" s="68">
        <v>45944</v>
      </c>
      <c r="Q10" s="68">
        <v>46126</v>
      </c>
      <c r="R10" s="72">
        <f t="shared" ca="1" si="0"/>
        <v>140</v>
      </c>
      <c r="S10" s="73" t="str">
        <f t="shared" ca="1" si="1"/>
        <v>Ativo</v>
      </c>
      <c r="T10" s="64" t="s">
        <v>48</v>
      </c>
      <c r="U10" s="64" t="s">
        <v>29</v>
      </c>
      <c r="V10" s="64" t="s">
        <v>49</v>
      </c>
      <c r="W10" s="71"/>
    </row>
    <row r="11" spans="1:23" ht="51.75" thickBot="1" x14ac:dyDescent="0.25">
      <c r="A11" s="62" t="s">
        <v>82</v>
      </c>
      <c r="B11" s="63" t="s">
        <v>226</v>
      </c>
      <c r="C11" s="64" t="s">
        <v>83</v>
      </c>
      <c r="D11" s="64" t="s">
        <v>22</v>
      </c>
      <c r="E11" s="64" t="s">
        <v>23</v>
      </c>
      <c r="F11" s="65" t="s">
        <v>192</v>
      </c>
      <c r="G11" s="66" t="s">
        <v>25</v>
      </c>
      <c r="H11" s="74" t="s">
        <v>103</v>
      </c>
      <c r="I11" s="68">
        <v>45791</v>
      </c>
      <c r="J11" s="64" t="s">
        <v>84</v>
      </c>
      <c r="K11" s="64" t="s">
        <v>85</v>
      </c>
      <c r="L11" s="69">
        <f>N11/12</f>
        <v>74.95</v>
      </c>
      <c r="M11" s="70">
        <f>L11*6</f>
        <v>449.70000000000005</v>
      </c>
      <c r="N11" s="70">
        <v>899.4</v>
      </c>
      <c r="O11" s="69"/>
      <c r="P11" s="68">
        <v>45784</v>
      </c>
      <c r="Q11" s="68">
        <v>46149</v>
      </c>
      <c r="R11" s="72">
        <f t="shared" ca="1" si="0"/>
        <v>163</v>
      </c>
      <c r="S11" s="73" t="str">
        <f t="shared" ca="1" si="1"/>
        <v>Ativo</v>
      </c>
      <c r="T11" s="64" t="s">
        <v>41</v>
      </c>
      <c r="U11" s="64" t="s">
        <v>29</v>
      </c>
      <c r="V11" s="64" t="s">
        <v>208</v>
      </c>
      <c r="W11" s="71"/>
    </row>
    <row r="12" spans="1:23" ht="51.75" thickBot="1" x14ac:dyDescent="0.25">
      <c r="A12" s="62" t="s">
        <v>86</v>
      </c>
      <c r="B12" s="63" t="s">
        <v>227</v>
      </c>
      <c r="C12" s="64" t="s">
        <v>87</v>
      </c>
      <c r="D12" s="64" t="s">
        <v>22</v>
      </c>
      <c r="E12" s="64" t="s">
        <v>23</v>
      </c>
      <c r="F12" s="65" t="s">
        <v>193</v>
      </c>
      <c r="G12" s="66" t="s">
        <v>25</v>
      </c>
      <c r="H12" s="67" t="s">
        <v>33</v>
      </c>
      <c r="I12" s="68">
        <v>45797</v>
      </c>
      <c r="J12" s="64" t="s">
        <v>88</v>
      </c>
      <c r="K12" s="64" t="s">
        <v>89</v>
      </c>
      <c r="L12" s="69">
        <f>N12/12</f>
        <v>743.745</v>
      </c>
      <c r="M12" s="70">
        <f>L12*7</f>
        <v>5206.2150000000001</v>
      </c>
      <c r="N12" s="70">
        <v>8924.94</v>
      </c>
      <c r="O12" s="69">
        <f>N12*5</f>
        <v>44624.700000000004</v>
      </c>
      <c r="P12" s="68">
        <v>45793</v>
      </c>
      <c r="Q12" s="68">
        <v>46158</v>
      </c>
      <c r="R12" s="72">
        <f t="shared" ca="1" si="0"/>
        <v>172</v>
      </c>
      <c r="S12" s="73" t="str">
        <f t="shared" ca="1" si="1"/>
        <v>Ativo</v>
      </c>
      <c r="T12" s="64" t="s">
        <v>41</v>
      </c>
      <c r="U12" s="64" t="s">
        <v>29</v>
      </c>
      <c r="V12" s="64" t="s">
        <v>208</v>
      </c>
      <c r="W12" s="71"/>
    </row>
    <row r="13" spans="1:23" ht="115.5" thickBot="1" x14ac:dyDescent="0.25">
      <c r="A13" s="62" t="s">
        <v>90</v>
      </c>
      <c r="B13" s="63" t="s">
        <v>218</v>
      </c>
      <c r="C13" s="64" t="s">
        <v>91</v>
      </c>
      <c r="D13" s="64" t="s">
        <v>22</v>
      </c>
      <c r="E13" s="64" t="s">
        <v>23</v>
      </c>
      <c r="F13" s="65" t="s">
        <v>191</v>
      </c>
      <c r="G13" s="66" t="s">
        <v>25</v>
      </c>
      <c r="H13" s="79" t="s">
        <v>38</v>
      </c>
      <c r="I13" s="68">
        <v>45859</v>
      </c>
      <c r="J13" s="64" t="s">
        <v>92</v>
      </c>
      <c r="K13" s="64" t="s">
        <v>93</v>
      </c>
      <c r="L13" s="69">
        <v>810</v>
      </c>
      <c r="M13" s="70">
        <f>L13*7</f>
        <v>5670</v>
      </c>
      <c r="N13" s="70">
        <v>9720</v>
      </c>
      <c r="O13" s="69">
        <f>N13*5</f>
        <v>48600</v>
      </c>
      <c r="P13" s="68">
        <v>45808</v>
      </c>
      <c r="Q13" s="68">
        <v>46173</v>
      </c>
      <c r="R13" s="72">
        <f t="shared" ca="1" si="0"/>
        <v>187</v>
      </c>
      <c r="S13" s="73" t="str">
        <f t="shared" ca="1" si="1"/>
        <v>Ativo</v>
      </c>
      <c r="T13" s="64" t="s">
        <v>41</v>
      </c>
      <c r="U13" s="64" t="s">
        <v>29</v>
      </c>
      <c r="V13" s="64" t="s">
        <v>208</v>
      </c>
      <c r="W13" s="71"/>
    </row>
    <row r="14" spans="1:23" ht="51.75" thickBot="1" x14ac:dyDescent="0.25">
      <c r="A14" s="62" t="s">
        <v>82</v>
      </c>
      <c r="B14" s="63" t="s">
        <v>228</v>
      </c>
      <c r="C14" s="64" t="s">
        <v>94</v>
      </c>
      <c r="D14" s="64" t="s">
        <v>22</v>
      </c>
      <c r="E14" s="64" t="s">
        <v>23</v>
      </c>
      <c r="F14" s="65" t="s">
        <v>194</v>
      </c>
      <c r="G14" s="66" t="s">
        <v>25</v>
      </c>
      <c r="H14" s="74" t="s">
        <v>103</v>
      </c>
      <c r="I14" s="68">
        <v>45825</v>
      </c>
      <c r="J14" s="64" t="s">
        <v>95</v>
      </c>
      <c r="K14" s="64" t="s">
        <v>96</v>
      </c>
      <c r="L14" s="70">
        <v>746.25</v>
      </c>
      <c r="M14" s="70">
        <f>L14*6</f>
        <v>4477.5</v>
      </c>
      <c r="N14" s="70">
        <f>L14*12</f>
        <v>8955</v>
      </c>
      <c r="O14" s="69"/>
      <c r="P14" s="68">
        <v>45817</v>
      </c>
      <c r="Q14" s="68">
        <v>46182</v>
      </c>
      <c r="R14" s="72">
        <f t="shared" ca="1" si="0"/>
        <v>196</v>
      </c>
      <c r="S14" s="73" t="str">
        <f t="shared" ca="1" si="1"/>
        <v>Ativo</v>
      </c>
      <c r="T14" s="64" t="s">
        <v>41</v>
      </c>
      <c r="U14" s="64" t="s">
        <v>29</v>
      </c>
      <c r="V14" s="64" t="s">
        <v>208</v>
      </c>
      <c r="W14" s="71"/>
    </row>
    <row r="15" spans="1:23" ht="39" thickBot="1" x14ac:dyDescent="0.25">
      <c r="A15" s="62" t="s">
        <v>97</v>
      </c>
      <c r="B15" s="63" t="s">
        <v>225</v>
      </c>
      <c r="C15" s="64" t="s">
        <v>98</v>
      </c>
      <c r="D15" s="64" t="s">
        <v>22</v>
      </c>
      <c r="E15" s="64" t="s">
        <v>23</v>
      </c>
      <c r="F15" s="65" t="s">
        <v>195</v>
      </c>
      <c r="G15" s="66" t="s">
        <v>25</v>
      </c>
      <c r="H15" s="79" t="s">
        <v>38</v>
      </c>
      <c r="I15" s="68">
        <v>45834</v>
      </c>
      <c r="J15" s="64" t="s">
        <v>99</v>
      </c>
      <c r="K15" s="64" t="s">
        <v>100</v>
      </c>
      <c r="L15" s="69">
        <f>N15/12</f>
        <v>226.1</v>
      </c>
      <c r="M15" s="80">
        <f>L15*6</f>
        <v>1356.6</v>
      </c>
      <c r="N15" s="80">
        <v>2713.2</v>
      </c>
      <c r="O15" s="69">
        <f>N15*5</f>
        <v>13566</v>
      </c>
      <c r="P15" s="68">
        <v>45823</v>
      </c>
      <c r="Q15" s="68">
        <v>46188</v>
      </c>
      <c r="R15" s="72">
        <f t="shared" ca="1" si="0"/>
        <v>202</v>
      </c>
      <c r="S15" s="73" t="str">
        <f t="shared" ca="1" si="1"/>
        <v>Ativo</v>
      </c>
      <c r="T15" s="64" t="s">
        <v>28</v>
      </c>
      <c r="U15" s="64" t="s">
        <v>29</v>
      </c>
      <c r="V15" s="64" t="s">
        <v>30</v>
      </c>
      <c r="W15" s="71"/>
    </row>
    <row r="16" spans="1:23" ht="51.75" thickBot="1" x14ac:dyDescent="0.25">
      <c r="A16" s="62" t="s">
        <v>101</v>
      </c>
      <c r="B16" s="63" t="s">
        <v>214</v>
      </c>
      <c r="C16" s="64" t="s">
        <v>102</v>
      </c>
      <c r="D16" s="64" t="s">
        <v>22</v>
      </c>
      <c r="E16" s="64" t="s">
        <v>23</v>
      </c>
      <c r="F16" s="65" t="s">
        <v>196</v>
      </c>
      <c r="G16" s="66" t="s">
        <v>25</v>
      </c>
      <c r="H16" s="81" t="s">
        <v>103</v>
      </c>
      <c r="I16" s="68">
        <v>45887</v>
      </c>
      <c r="J16" s="64" t="s">
        <v>104</v>
      </c>
      <c r="K16" s="64" t="s">
        <v>105</v>
      </c>
      <c r="L16" s="69">
        <v>5084</v>
      </c>
      <c r="M16" s="70">
        <f>L16*4</f>
        <v>20336</v>
      </c>
      <c r="N16" s="70">
        <f>L16*12</f>
        <v>61008</v>
      </c>
      <c r="O16" s="69"/>
      <c r="P16" s="68">
        <v>45888</v>
      </c>
      <c r="Q16" s="68">
        <v>46253</v>
      </c>
      <c r="R16" s="72">
        <f t="shared" ca="1" si="0"/>
        <v>267</v>
      </c>
      <c r="S16" s="73" t="str">
        <f t="shared" ca="1" si="1"/>
        <v>Ativo</v>
      </c>
      <c r="T16" s="64" t="s">
        <v>41</v>
      </c>
      <c r="U16" s="64" t="s">
        <v>29</v>
      </c>
      <c r="V16" s="64" t="s">
        <v>208</v>
      </c>
      <c r="W16" s="71"/>
    </row>
    <row r="17" spans="1:23" ht="115.5" thickBot="1" x14ac:dyDescent="0.25">
      <c r="A17" s="62" t="s">
        <v>106</v>
      </c>
      <c r="B17" s="63" t="s">
        <v>219</v>
      </c>
      <c r="C17" s="64" t="s">
        <v>107</v>
      </c>
      <c r="D17" s="64" t="s">
        <v>22</v>
      </c>
      <c r="E17" s="64" t="s">
        <v>108</v>
      </c>
      <c r="F17" s="65" t="s">
        <v>190</v>
      </c>
      <c r="G17" s="66" t="s">
        <v>25</v>
      </c>
      <c r="H17" s="67" t="s">
        <v>6</v>
      </c>
      <c r="I17" s="68">
        <v>45891</v>
      </c>
      <c r="J17" s="64" t="s">
        <v>109</v>
      </c>
      <c r="K17" s="64" t="s">
        <v>110</v>
      </c>
      <c r="L17" s="69"/>
      <c r="M17" s="70"/>
      <c r="N17" s="70"/>
      <c r="O17" s="70" t="s">
        <v>111</v>
      </c>
      <c r="P17" s="68">
        <v>45891</v>
      </c>
      <c r="Q17" s="68">
        <v>46256</v>
      </c>
      <c r="R17" s="72">
        <f t="shared" ca="1" si="0"/>
        <v>270</v>
      </c>
      <c r="S17" s="73" t="str">
        <f t="shared" ca="1" si="1"/>
        <v>Ativo</v>
      </c>
      <c r="T17" s="64" t="s">
        <v>212</v>
      </c>
      <c r="U17" s="64" t="s">
        <v>29</v>
      </c>
      <c r="V17" s="64" t="s">
        <v>30</v>
      </c>
      <c r="W17" s="71"/>
    </row>
    <row r="18" spans="1:23" ht="115.5" thickBot="1" x14ac:dyDescent="0.25">
      <c r="A18" s="62" t="s">
        <v>112</v>
      </c>
      <c r="B18" s="63" t="s">
        <v>229</v>
      </c>
      <c r="C18" s="64" t="s">
        <v>113</v>
      </c>
      <c r="D18" s="64" t="s">
        <v>22</v>
      </c>
      <c r="E18" s="64" t="s">
        <v>23</v>
      </c>
      <c r="F18" s="65" t="s">
        <v>114</v>
      </c>
      <c r="G18" s="66" t="s">
        <v>25</v>
      </c>
      <c r="H18" s="79" t="s">
        <v>38</v>
      </c>
      <c r="I18" s="68">
        <v>45887</v>
      </c>
      <c r="J18" s="64" t="s">
        <v>115</v>
      </c>
      <c r="K18" s="75" t="s">
        <v>116</v>
      </c>
      <c r="L18" s="69">
        <v>593.66</v>
      </c>
      <c r="M18" s="70">
        <f>L18*3</f>
        <v>1780.98</v>
      </c>
      <c r="N18" s="70">
        <f>L18*12</f>
        <v>7123.92</v>
      </c>
      <c r="O18" s="69">
        <f>L18*60</f>
        <v>35619.599999999999</v>
      </c>
      <c r="P18" s="68">
        <v>45909</v>
      </c>
      <c r="Q18" s="68">
        <v>46274</v>
      </c>
      <c r="R18" s="72">
        <f t="shared" ca="1" si="0"/>
        <v>288</v>
      </c>
      <c r="S18" s="73" t="str">
        <f t="shared" ca="1" si="1"/>
        <v>Ativo</v>
      </c>
      <c r="T18" s="64" t="s">
        <v>41</v>
      </c>
      <c r="U18" s="64" t="s">
        <v>29</v>
      </c>
      <c r="V18" s="64" t="s">
        <v>208</v>
      </c>
      <c r="W18" s="71"/>
    </row>
    <row r="19" spans="1:23" ht="26.25" thickBot="1" x14ac:dyDescent="0.25">
      <c r="A19" s="76"/>
      <c r="B19" s="63" t="s">
        <v>231</v>
      </c>
      <c r="C19" s="64" t="s">
        <v>120</v>
      </c>
      <c r="D19" s="64" t="s">
        <v>22</v>
      </c>
      <c r="E19" s="64" t="s">
        <v>23</v>
      </c>
      <c r="F19" s="65" t="s">
        <v>121</v>
      </c>
      <c r="G19" s="66" t="s">
        <v>25</v>
      </c>
      <c r="H19" s="67" t="s">
        <v>6</v>
      </c>
      <c r="I19" s="71"/>
      <c r="J19" s="64" t="s">
        <v>122</v>
      </c>
      <c r="K19" s="82" t="s">
        <v>123</v>
      </c>
      <c r="L19" s="69"/>
      <c r="M19" s="70">
        <v>9220.2800000000007</v>
      </c>
      <c r="N19" s="70"/>
      <c r="O19" s="69"/>
      <c r="P19" s="68">
        <v>45252</v>
      </c>
      <c r="Q19" s="68">
        <v>47079</v>
      </c>
      <c r="R19" s="72">
        <f t="shared" ca="1" si="0"/>
        <v>1093</v>
      </c>
      <c r="S19" s="73" t="str">
        <f t="shared" ca="1" si="1"/>
        <v>Ativo</v>
      </c>
      <c r="T19" s="64" t="s">
        <v>28</v>
      </c>
      <c r="U19" s="64" t="s">
        <v>29</v>
      </c>
      <c r="V19" s="64" t="s">
        <v>30</v>
      </c>
      <c r="W19" s="71"/>
    </row>
    <row r="20" spans="1:23" ht="26.25" thickBot="1" x14ac:dyDescent="0.25">
      <c r="A20" s="62" t="s">
        <v>20</v>
      </c>
      <c r="B20" s="63" t="s">
        <v>232</v>
      </c>
      <c r="C20" s="64" t="s">
        <v>21</v>
      </c>
      <c r="D20" s="64" t="s">
        <v>22</v>
      </c>
      <c r="E20" s="64" t="s">
        <v>23</v>
      </c>
      <c r="F20" s="64" t="s">
        <v>24</v>
      </c>
      <c r="G20" s="66" t="s">
        <v>25</v>
      </c>
      <c r="H20" s="67" t="s">
        <v>6</v>
      </c>
      <c r="I20" s="71"/>
      <c r="J20" s="64" t="s">
        <v>26</v>
      </c>
      <c r="K20" s="64" t="s">
        <v>27</v>
      </c>
      <c r="L20" s="69"/>
      <c r="M20" s="70"/>
      <c r="N20" s="70">
        <v>2324.75</v>
      </c>
      <c r="O20" s="69">
        <f>N20*5</f>
        <v>11623.75</v>
      </c>
      <c r="P20" s="68">
        <v>45275</v>
      </c>
      <c r="Q20" s="68">
        <v>47102</v>
      </c>
      <c r="R20" s="72">
        <f t="shared" ca="1" si="0"/>
        <v>1116</v>
      </c>
      <c r="S20" s="73" t="str">
        <f t="shared" ca="1" si="1"/>
        <v>Ativo</v>
      </c>
      <c r="T20" s="64" t="s">
        <v>28</v>
      </c>
      <c r="U20" s="64" t="s">
        <v>29</v>
      </c>
      <c r="V20" s="64" t="s">
        <v>30</v>
      </c>
      <c r="W20" s="71"/>
    </row>
    <row r="21" spans="1:23" ht="64.5" thickBot="1" x14ac:dyDescent="0.25">
      <c r="A21" s="83" t="s">
        <v>124</v>
      </c>
      <c r="B21" s="84" t="s">
        <v>233</v>
      </c>
      <c r="C21" s="85" t="s">
        <v>125</v>
      </c>
      <c r="D21" s="85" t="s">
        <v>22</v>
      </c>
      <c r="E21" s="85" t="s">
        <v>23</v>
      </c>
      <c r="F21" s="86" t="s">
        <v>200</v>
      </c>
      <c r="G21" s="87" t="s">
        <v>62</v>
      </c>
      <c r="H21" s="88" t="s">
        <v>6</v>
      </c>
      <c r="I21" s="89">
        <v>45328</v>
      </c>
      <c r="J21" s="85" t="s">
        <v>126</v>
      </c>
      <c r="K21" s="85" t="s">
        <v>127</v>
      </c>
      <c r="L21" s="90"/>
      <c r="M21" s="91"/>
      <c r="N21" s="91">
        <v>145518.06</v>
      </c>
      <c r="O21" s="91">
        <f>N21*5</f>
        <v>727590.3</v>
      </c>
      <c r="P21" s="89">
        <v>45320</v>
      </c>
      <c r="Q21" s="89">
        <v>47147</v>
      </c>
      <c r="R21" s="72">
        <f t="shared" ca="1" si="0"/>
        <v>1161</v>
      </c>
      <c r="S21" s="73" t="str">
        <f t="shared" ca="1" si="1"/>
        <v>Ativo</v>
      </c>
      <c r="T21" s="85" t="s">
        <v>28</v>
      </c>
      <c r="U21" s="85" t="s">
        <v>128</v>
      </c>
      <c r="V21" s="85" t="s">
        <v>30</v>
      </c>
      <c r="W21" s="92"/>
    </row>
    <row r="22" spans="1:23" ht="64.5" thickBot="1" x14ac:dyDescent="0.25">
      <c r="A22" s="62" t="s">
        <v>129</v>
      </c>
      <c r="B22" s="63" t="s">
        <v>218</v>
      </c>
      <c r="C22" s="64" t="s">
        <v>130</v>
      </c>
      <c r="D22" s="64" t="s">
        <v>22</v>
      </c>
      <c r="E22" s="64" t="s">
        <v>23</v>
      </c>
      <c r="F22" s="65" t="s">
        <v>201</v>
      </c>
      <c r="G22" s="66" t="s">
        <v>25</v>
      </c>
      <c r="H22" s="67" t="s">
        <v>6</v>
      </c>
      <c r="I22" s="68">
        <v>45351</v>
      </c>
      <c r="J22" s="64" t="s">
        <v>131</v>
      </c>
      <c r="K22" s="64" t="s">
        <v>132</v>
      </c>
      <c r="L22" s="69">
        <v>2410.0300000000002</v>
      </c>
      <c r="M22" s="70">
        <f>L22*10</f>
        <v>24100.300000000003</v>
      </c>
      <c r="N22" s="70">
        <f>L22*12</f>
        <v>28920.36</v>
      </c>
      <c r="O22" s="69">
        <f>N22*5</f>
        <v>144601.79999999999</v>
      </c>
      <c r="P22" s="68">
        <v>45351</v>
      </c>
      <c r="Q22" s="68">
        <v>47177</v>
      </c>
      <c r="R22" s="72">
        <f t="shared" ca="1" si="0"/>
        <v>1191</v>
      </c>
      <c r="S22" s="73" t="str">
        <f t="shared" ca="1" si="1"/>
        <v>Ativo</v>
      </c>
      <c r="T22" s="64" t="s">
        <v>41</v>
      </c>
      <c r="U22" s="64" t="s">
        <v>128</v>
      </c>
      <c r="V22" s="64" t="s">
        <v>208</v>
      </c>
      <c r="W22" s="71"/>
    </row>
    <row r="23" spans="1:23" ht="39" thickBot="1" x14ac:dyDescent="0.25">
      <c r="A23" s="62" t="s">
        <v>67</v>
      </c>
      <c r="B23" s="63" t="s">
        <v>217</v>
      </c>
      <c r="C23" s="64" t="s">
        <v>68</v>
      </c>
      <c r="D23" s="64" t="s">
        <v>22</v>
      </c>
      <c r="E23" s="64" t="s">
        <v>23</v>
      </c>
      <c r="F23" s="65" t="s">
        <v>189</v>
      </c>
      <c r="G23" s="77" t="s">
        <v>62</v>
      </c>
      <c r="H23" s="67" t="s">
        <v>6</v>
      </c>
      <c r="I23" s="68">
        <v>45758</v>
      </c>
      <c r="J23" s="75" t="s">
        <v>69</v>
      </c>
      <c r="K23" s="64" t="s">
        <v>70</v>
      </c>
      <c r="L23" s="70">
        <v>600</v>
      </c>
      <c r="M23" s="70">
        <v>4800</v>
      </c>
      <c r="N23" s="70">
        <v>7200</v>
      </c>
      <c r="O23" s="70">
        <f>N23*5</f>
        <v>36000</v>
      </c>
      <c r="P23" s="68">
        <v>45758</v>
      </c>
      <c r="Q23" s="68">
        <v>47584</v>
      </c>
      <c r="R23" s="72">
        <f t="shared" ca="1" si="0"/>
        <v>1598</v>
      </c>
      <c r="S23" s="73" t="str">
        <f t="shared" ca="1" si="1"/>
        <v>Ativo</v>
      </c>
      <c r="T23" s="64" t="s">
        <v>71</v>
      </c>
      <c r="U23" s="64" t="s">
        <v>29</v>
      </c>
      <c r="V23" s="64" t="s">
        <v>30</v>
      </c>
      <c r="W23" s="71"/>
    </row>
    <row r="24" spans="1:23" ht="26.25" thickBot="1" x14ac:dyDescent="0.25">
      <c r="A24" s="62" t="s">
        <v>133</v>
      </c>
      <c r="B24" s="63" t="s">
        <v>225</v>
      </c>
      <c r="C24" s="64" t="s">
        <v>134</v>
      </c>
      <c r="D24" s="64" t="s">
        <v>22</v>
      </c>
      <c r="E24" s="64" t="s">
        <v>23</v>
      </c>
      <c r="F24" s="93"/>
      <c r="G24" s="77" t="s">
        <v>62</v>
      </c>
      <c r="H24" s="67" t="s">
        <v>6</v>
      </c>
      <c r="I24" s="71"/>
      <c r="J24" s="64" t="s">
        <v>135</v>
      </c>
      <c r="K24" s="64" t="s">
        <v>136</v>
      </c>
      <c r="L24" s="69"/>
      <c r="M24" s="69"/>
      <c r="N24" s="69"/>
      <c r="O24" s="69"/>
      <c r="P24" s="68">
        <v>45772</v>
      </c>
      <c r="Q24" s="68">
        <v>47598</v>
      </c>
      <c r="R24" s="72">
        <f t="shared" ca="1" si="0"/>
        <v>1612</v>
      </c>
      <c r="S24" s="73" t="str">
        <f t="shared" ca="1" si="1"/>
        <v>Ativo</v>
      </c>
      <c r="T24" s="71"/>
      <c r="U24" s="64" t="s">
        <v>29</v>
      </c>
      <c r="V24" s="64" t="s">
        <v>30</v>
      </c>
      <c r="W24" s="71"/>
    </row>
    <row r="25" spans="1:23" ht="39" thickBot="1" x14ac:dyDescent="0.25">
      <c r="A25" s="62" t="s">
        <v>76</v>
      </c>
      <c r="B25" s="63" t="s">
        <v>218</v>
      </c>
      <c r="C25" s="64" t="s">
        <v>77</v>
      </c>
      <c r="D25" s="64" t="s">
        <v>22</v>
      </c>
      <c r="E25" s="64" t="s">
        <v>23</v>
      </c>
      <c r="F25" s="65" t="s">
        <v>182</v>
      </c>
      <c r="G25" s="66" t="s">
        <v>25</v>
      </c>
      <c r="H25" s="67" t="s">
        <v>6</v>
      </c>
      <c r="I25" s="68">
        <v>45791</v>
      </c>
      <c r="J25" s="75" t="s">
        <v>78</v>
      </c>
      <c r="K25" s="75" t="s">
        <v>79</v>
      </c>
      <c r="L25" s="70" t="s">
        <v>80</v>
      </c>
      <c r="M25" s="94">
        <v>14003.36</v>
      </c>
      <c r="N25" s="70">
        <v>24005.759999999998</v>
      </c>
      <c r="O25" s="70" t="s">
        <v>81</v>
      </c>
      <c r="P25" s="68">
        <v>45783</v>
      </c>
      <c r="Q25" s="68">
        <v>47609</v>
      </c>
      <c r="R25" s="72">
        <f t="shared" ca="1" si="0"/>
        <v>1623</v>
      </c>
      <c r="S25" s="73" t="str">
        <f t="shared" ca="1" si="1"/>
        <v>Ativo</v>
      </c>
      <c r="T25" s="64" t="s">
        <v>41</v>
      </c>
      <c r="U25" s="64" t="s">
        <v>29</v>
      </c>
      <c r="V25" s="64" t="s">
        <v>208</v>
      </c>
      <c r="W25" s="71"/>
    </row>
    <row r="26" spans="1:23" ht="115.5" thickBot="1" x14ac:dyDescent="0.25">
      <c r="A26" s="83" t="s">
        <v>137</v>
      </c>
      <c r="B26" s="84" t="s">
        <v>220</v>
      </c>
      <c r="C26" s="64" t="s">
        <v>138</v>
      </c>
      <c r="D26" s="64" t="s">
        <v>22</v>
      </c>
      <c r="E26" s="64" t="s">
        <v>23</v>
      </c>
      <c r="F26" s="86" t="s">
        <v>183</v>
      </c>
      <c r="G26" s="95" t="s">
        <v>25</v>
      </c>
      <c r="H26" s="88" t="s">
        <v>6</v>
      </c>
      <c r="I26" s="89">
        <v>45797</v>
      </c>
      <c r="J26" s="85" t="s">
        <v>139</v>
      </c>
      <c r="K26" s="85" t="s">
        <v>140</v>
      </c>
      <c r="L26" s="91">
        <v>400</v>
      </c>
      <c r="M26" s="91">
        <f>L26*7</f>
        <v>2800</v>
      </c>
      <c r="N26" s="91" t="s">
        <v>141</v>
      </c>
      <c r="O26" s="91" t="s">
        <v>142</v>
      </c>
      <c r="P26" s="89">
        <v>45797</v>
      </c>
      <c r="Q26" s="89">
        <v>47623</v>
      </c>
      <c r="R26" s="72">
        <f t="shared" ca="1" si="0"/>
        <v>1637</v>
      </c>
      <c r="S26" s="73" t="str">
        <f t="shared" ca="1" si="1"/>
        <v>Ativo</v>
      </c>
      <c r="T26" s="64" t="s">
        <v>41</v>
      </c>
      <c r="U26" s="64" t="s">
        <v>128</v>
      </c>
      <c r="V26" s="85" t="s">
        <v>30</v>
      </c>
      <c r="W26" s="92"/>
    </row>
    <row r="27" spans="1:23" ht="128.25" thickBot="1" x14ac:dyDescent="0.25">
      <c r="A27" s="83" t="s">
        <v>143</v>
      </c>
      <c r="B27" s="84" t="s">
        <v>222</v>
      </c>
      <c r="C27" s="85" t="s">
        <v>144</v>
      </c>
      <c r="D27" s="64" t="s">
        <v>22</v>
      </c>
      <c r="E27" s="64" t="s">
        <v>23</v>
      </c>
      <c r="F27" s="86" t="s">
        <v>202</v>
      </c>
      <c r="G27" s="87" t="s">
        <v>62</v>
      </c>
      <c r="H27" s="88" t="s">
        <v>6</v>
      </c>
      <c r="I27" s="89">
        <v>45866</v>
      </c>
      <c r="J27" s="75" t="s">
        <v>145</v>
      </c>
      <c r="K27" s="75" t="s">
        <v>146</v>
      </c>
      <c r="L27" s="91">
        <v>1520</v>
      </c>
      <c r="M27" s="91">
        <f>L27*5</f>
        <v>7600</v>
      </c>
      <c r="N27" s="91">
        <f>L27*12</f>
        <v>18240</v>
      </c>
      <c r="O27" s="91" t="s">
        <v>147</v>
      </c>
      <c r="P27" s="89">
        <v>45866</v>
      </c>
      <c r="Q27" s="89">
        <v>47692</v>
      </c>
      <c r="R27" s="72">
        <f t="shared" ca="1" si="0"/>
        <v>1706</v>
      </c>
      <c r="S27" s="73" t="str">
        <f t="shared" ca="1" si="1"/>
        <v>Ativo</v>
      </c>
      <c r="T27" s="64" t="s">
        <v>41</v>
      </c>
      <c r="U27" s="64" t="s">
        <v>128</v>
      </c>
      <c r="V27" s="85" t="s">
        <v>208</v>
      </c>
      <c r="W27" s="92"/>
    </row>
    <row r="28" spans="1:23" ht="166.5" thickBot="1" x14ac:dyDescent="0.25">
      <c r="A28" s="83" t="s">
        <v>148</v>
      </c>
      <c r="B28" s="84" t="s">
        <v>221</v>
      </c>
      <c r="C28" s="85" t="s">
        <v>149</v>
      </c>
      <c r="D28" s="64" t="s">
        <v>22</v>
      </c>
      <c r="E28" s="64" t="s">
        <v>23</v>
      </c>
      <c r="F28" s="86" t="s">
        <v>199</v>
      </c>
      <c r="G28" s="87" t="s">
        <v>62</v>
      </c>
      <c r="H28" s="88" t="s">
        <v>6</v>
      </c>
      <c r="I28" s="89">
        <v>45887</v>
      </c>
      <c r="J28" s="85" t="s">
        <v>150</v>
      </c>
      <c r="K28" s="85" t="s">
        <v>151</v>
      </c>
      <c r="L28" s="91">
        <f>N28/12</f>
        <v>9720.7291666666661</v>
      </c>
      <c r="M28" s="70">
        <f>L28*4</f>
        <v>38882.916666666664</v>
      </c>
      <c r="N28" s="70">
        <v>116648.75</v>
      </c>
      <c r="O28" s="91">
        <f>N28*5</f>
        <v>583243.75</v>
      </c>
      <c r="P28" s="89">
        <v>45883</v>
      </c>
      <c r="Q28" s="89">
        <v>47709</v>
      </c>
      <c r="R28" s="72">
        <f t="shared" ca="1" si="0"/>
        <v>1723</v>
      </c>
      <c r="S28" s="73" t="str">
        <f t="shared" ca="1" si="1"/>
        <v>Ativo</v>
      </c>
      <c r="T28" s="64" t="s">
        <v>28</v>
      </c>
      <c r="U28" s="64" t="s">
        <v>29</v>
      </c>
      <c r="V28" s="85" t="s">
        <v>30</v>
      </c>
      <c r="W28" s="92"/>
    </row>
    <row r="29" spans="1:23" ht="51.75" thickBot="1" x14ac:dyDescent="0.25">
      <c r="A29" s="62" t="s">
        <v>152</v>
      </c>
      <c r="B29" s="63" t="s">
        <v>230</v>
      </c>
      <c r="C29" s="64" t="s">
        <v>153</v>
      </c>
      <c r="D29" s="64" t="s">
        <v>22</v>
      </c>
      <c r="E29" s="64" t="s">
        <v>23</v>
      </c>
      <c r="F29" s="65" t="s">
        <v>181</v>
      </c>
      <c r="G29" s="77" t="s">
        <v>62</v>
      </c>
      <c r="H29" s="67" t="s">
        <v>6</v>
      </c>
      <c r="I29" s="68">
        <v>45896</v>
      </c>
      <c r="J29" s="75" t="s">
        <v>154</v>
      </c>
      <c r="K29" s="64" t="s">
        <v>155</v>
      </c>
      <c r="L29" s="70">
        <f>N29/12</f>
        <v>555.40499999999997</v>
      </c>
      <c r="M29" s="70">
        <f>L29*4</f>
        <v>2221.62</v>
      </c>
      <c r="N29" s="70">
        <v>6664.86</v>
      </c>
      <c r="O29" s="70">
        <f>N29*5</f>
        <v>33324.299999999996</v>
      </c>
      <c r="P29" s="68">
        <v>45896</v>
      </c>
      <c r="Q29" s="68">
        <v>47722</v>
      </c>
      <c r="R29" s="72">
        <f t="shared" ca="1" si="0"/>
        <v>1736</v>
      </c>
      <c r="S29" s="73" t="str">
        <f t="shared" ca="1" si="1"/>
        <v>Ativo</v>
      </c>
      <c r="T29" s="64" t="s">
        <v>28</v>
      </c>
      <c r="U29" s="64" t="s">
        <v>29</v>
      </c>
      <c r="V29" s="64" t="s">
        <v>30</v>
      </c>
      <c r="W29" s="71"/>
    </row>
    <row r="30" spans="1:23" ht="39" hidden="1" thickBot="1" x14ac:dyDescent="0.25">
      <c r="A30" s="96" t="s">
        <v>235</v>
      </c>
      <c r="B30" s="63" t="s">
        <v>236</v>
      </c>
      <c r="C30" s="64"/>
      <c r="D30" s="64" t="s">
        <v>22</v>
      </c>
      <c r="E30" s="64" t="s">
        <v>23</v>
      </c>
      <c r="F30" s="65"/>
      <c r="G30" s="77" t="s">
        <v>62</v>
      </c>
      <c r="H30" s="67"/>
      <c r="I30" s="68"/>
      <c r="J30" s="75"/>
      <c r="K30" s="64"/>
      <c r="L30" s="70"/>
      <c r="M30" s="70"/>
      <c r="N30" s="70"/>
      <c r="O30" s="70"/>
      <c r="P30" s="68"/>
      <c r="Q30" s="68"/>
      <c r="R30" s="72" t="b">
        <f t="shared" ref="R30:R31" ca="1" si="2">IF(Q30&gt;TODAY(),Q30-TODAY())</f>
        <v>0</v>
      </c>
      <c r="S30" s="73" t="str">
        <f t="shared" ref="S30:S31" ca="1" si="3">IF(R30&gt;TODAY(),"Encerrado",IF(R30&lt;TODAY(),"Ativo",IF(R30=TODAY(),"Aditivar Urgente")))</f>
        <v>Encerrado</v>
      </c>
      <c r="T30" s="64"/>
      <c r="U30" s="64"/>
      <c r="V30" s="64"/>
      <c r="W30" s="71"/>
    </row>
    <row r="31" spans="1:23" ht="26.25" thickBot="1" x14ac:dyDescent="0.25">
      <c r="A31" s="97"/>
      <c r="B31" s="63" t="s">
        <v>237</v>
      </c>
      <c r="C31" s="64" t="s">
        <v>241</v>
      </c>
      <c r="D31" s="64" t="s">
        <v>22</v>
      </c>
      <c r="E31" s="64" t="s">
        <v>23</v>
      </c>
      <c r="F31" s="65"/>
      <c r="G31" s="77" t="s">
        <v>62</v>
      </c>
      <c r="H31" s="67" t="s">
        <v>238</v>
      </c>
      <c r="I31" s="68"/>
      <c r="J31" s="75" t="s">
        <v>239</v>
      </c>
      <c r="K31" s="64" t="s">
        <v>240</v>
      </c>
      <c r="L31" s="70"/>
      <c r="M31" s="70"/>
      <c r="N31" s="70"/>
      <c r="O31" s="70"/>
      <c r="P31" s="68">
        <v>45931</v>
      </c>
      <c r="Q31" s="68">
        <v>46022</v>
      </c>
      <c r="R31" s="72">
        <f t="shared" ca="1" si="2"/>
        <v>36</v>
      </c>
      <c r="S31" s="73" t="str">
        <f t="shared" ca="1" si="3"/>
        <v>Ativo</v>
      </c>
      <c r="T31" s="64"/>
      <c r="U31" s="64"/>
      <c r="V31" s="64" t="s">
        <v>49</v>
      </c>
      <c r="W31" s="71"/>
    </row>
    <row r="32" spans="1:23" ht="51.75" hidden="1" thickBot="1" x14ac:dyDescent="0.25">
      <c r="A32" s="98"/>
      <c r="B32" s="99"/>
      <c r="C32" s="100" t="s">
        <v>117</v>
      </c>
      <c r="D32" s="100" t="s">
        <v>22</v>
      </c>
      <c r="E32" s="100" t="s">
        <v>23</v>
      </c>
      <c r="F32" s="101" t="s">
        <v>197</v>
      </c>
      <c r="G32" s="102" t="s">
        <v>62</v>
      </c>
      <c r="H32" s="103" t="s">
        <v>6</v>
      </c>
      <c r="I32" s="104"/>
      <c r="J32" s="100" t="s">
        <v>118</v>
      </c>
      <c r="K32" s="100" t="s">
        <v>119</v>
      </c>
      <c r="L32" s="105"/>
      <c r="M32" s="106">
        <v>8127</v>
      </c>
      <c r="N32" s="106"/>
      <c r="O32" s="105"/>
      <c r="P32" s="107">
        <v>45072</v>
      </c>
      <c r="Q32" s="107"/>
      <c r="R32" s="100" t="b">
        <f t="shared" ref="R32:R39" ca="1" si="4">IF(Q32&gt;TODAY(),Q32-TODAY())</f>
        <v>0</v>
      </c>
      <c r="S32" s="100" t="str">
        <f t="shared" ref="S32:S39" ca="1" si="5">IF(R32&gt;TODAY(),"Encerrado",IF(R32&lt;TODAY(),"Ativo",IF(R32=TODAY(),"Aditivar Urgente")))</f>
        <v>Encerrado</v>
      </c>
      <c r="T32" s="104"/>
      <c r="U32" s="104"/>
      <c r="V32" s="100" t="s">
        <v>30</v>
      </c>
      <c r="W32" s="104"/>
    </row>
    <row r="33" spans="1:23" ht="179.25" hidden="1" thickBot="1" x14ac:dyDescent="0.25">
      <c r="A33" s="108" t="s">
        <v>44</v>
      </c>
      <c r="B33" s="109"/>
      <c r="C33" s="100" t="s">
        <v>45</v>
      </c>
      <c r="D33" s="100" t="s">
        <v>22</v>
      </c>
      <c r="E33" s="100" t="s">
        <v>23</v>
      </c>
      <c r="F33" s="101" t="s">
        <v>184</v>
      </c>
      <c r="G33" s="110" t="s">
        <v>25</v>
      </c>
      <c r="H33" s="111" t="s">
        <v>38</v>
      </c>
      <c r="I33" s="107">
        <v>45685</v>
      </c>
      <c r="J33" s="100" t="s">
        <v>46</v>
      </c>
      <c r="K33" s="100" t="s">
        <v>47</v>
      </c>
      <c r="L33" s="105"/>
      <c r="M33" s="106">
        <v>46700</v>
      </c>
      <c r="N33" s="106"/>
      <c r="O33" s="105"/>
      <c r="P33" s="107">
        <v>45681</v>
      </c>
      <c r="Q33" s="107"/>
      <c r="R33" s="100" t="b">
        <f t="shared" ca="1" si="4"/>
        <v>0</v>
      </c>
      <c r="S33" s="100" t="str">
        <f t="shared" ca="1" si="5"/>
        <v>Encerrado</v>
      </c>
      <c r="T33" s="100" t="s">
        <v>48</v>
      </c>
      <c r="U33" s="100" t="s">
        <v>29</v>
      </c>
      <c r="V33" s="100" t="s">
        <v>49</v>
      </c>
      <c r="W33" s="104" t="s">
        <v>213</v>
      </c>
    </row>
    <row r="34" spans="1:23" ht="192" hidden="1" thickBot="1" x14ac:dyDescent="0.25">
      <c r="A34" s="108" t="s">
        <v>156</v>
      </c>
      <c r="B34" s="109"/>
      <c r="C34" s="100" t="s">
        <v>157</v>
      </c>
      <c r="D34" s="100" t="s">
        <v>22</v>
      </c>
      <c r="E34" s="100" t="s">
        <v>23</v>
      </c>
      <c r="F34" s="101" t="s">
        <v>203</v>
      </c>
      <c r="G34" s="110" t="s">
        <v>25</v>
      </c>
      <c r="H34" s="112" t="s">
        <v>103</v>
      </c>
      <c r="I34" s="107">
        <v>45576</v>
      </c>
      <c r="J34" s="113" t="s">
        <v>74</v>
      </c>
      <c r="K34" s="100" t="s">
        <v>75</v>
      </c>
      <c r="L34" s="106">
        <v>8403.1299999999992</v>
      </c>
      <c r="M34" s="105"/>
      <c r="N34" s="105"/>
      <c r="O34" s="105"/>
      <c r="P34" s="107">
        <v>45565</v>
      </c>
      <c r="Q34" s="107">
        <v>45930</v>
      </c>
      <c r="R34" s="100" t="b">
        <f t="shared" ca="1" si="4"/>
        <v>0</v>
      </c>
      <c r="S34" s="100" t="str">
        <f t="shared" ca="1" si="5"/>
        <v>Encerrado</v>
      </c>
      <c r="T34" s="100" t="s">
        <v>48</v>
      </c>
      <c r="U34" s="100" t="s">
        <v>29</v>
      </c>
      <c r="V34" s="100" t="s">
        <v>49</v>
      </c>
      <c r="W34" s="104"/>
    </row>
    <row r="35" spans="1:23" ht="51.75" hidden="1" thickBot="1" x14ac:dyDescent="0.25">
      <c r="A35" s="108" t="s">
        <v>158</v>
      </c>
      <c r="B35" s="109" t="s">
        <v>223</v>
      </c>
      <c r="C35" s="113" t="s">
        <v>159</v>
      </c>
      <c r="D35" s="100" t="s">
        <v>22</v>
      </c>
      <c r="E35" s="100" t="s">
        <v>108</v>
      </c>
      <c r="F35" s="101" t="s">
        <v>198</v>
      </c>
      <c r="G35" s="110" t="s">
        <v>25</v>
      </c>
      <c r="H35" s="103" t="s">
        <v>6</v>
      </c>
      <c r="I35" s="107">
        <v>45856</v>
      </c>
      <c r="J35" s="100" t="s">
        <v>160</v>
      </c>
      <c r="K35" s="113" t="s">
        <v>161</v>
      </c>
      <c r="L35" s="105"/>
      <c r="M35" s="106"/>
      <c r="N35" s="106"/>
      <c r="O35" s="106" t="s">
        <v>162</v>
      </c>
      <c r="P35" s="107">
        <v>45856</v>
      </c>
      <c r="Q35" s="107">
        <v>45918</v>
      </c>
      <c r="R35" s="100" t="b">
        <f t="shared" ca="1" si="4"/>
        <v>0</v>
      </c>
      <c r="S35" s="100" t="str">
        <f t="shared" ca="1" si="5"/>
        <v>Encerrado</v>
      </c>
      <c r="T35" s="100" t="s">
        <v>163</v>
      </c>
      <c r="U35" s="100" t="s">
        <v>29</v>
      </c>
      <c r="V35" s="100" t="s">
        <v>164</v>
      </c>
      <c r="W35" s="104"/>
    </row>
    <row r="36" spans="1:23" ht="166.5" hidden="1" thickBot="1" x14ac:dyDescent="0.25">
      <c r="A36" s="108" t="s">
        <v>165</v>
      </c>
      <c r="B36" s="109"/>
      <c r="C36" s="100" t="s">
        <v>166</v>
      </c>
      <c r="D36" s="100" t="s">
        <v>22</v>
      </c>
      <c r="E36" s="100" t="s">
        <v>23</v>
      </c>
      <c r="F36" s="101" t="s">
        <v>204</v>
      </c>
      <c r="G36" s="102" t="s">
        <v>62</v>
      </c>
      <c r="H36" s="103" t="s">
        <v>6</v>
      </c>
      <c r="I36" s="107">
        <v>45315</v>
      </c>
      <c r="J36" s="100" t="s">
        <v>167</v>
      </c>
      <c r="K36" s="100" t="s">
        <v>151</v>
      </c>
      <c r="L36" s="105"/>
      <c r="M36" s="106">
        <v>62363.91</v>
      </c>
      <c r="N36" s="106"/>
      <c r="O36" s="105"/>
      <c r="P36" s="107">
        <v>45314</v>
      </c>
      <c r="Q36" s="104"/>
      <c r="R36" s="100" t="b">
        <f t="shared" ca="1" si="4"/>
        <v>0</v>
      </c>
      <c r="S36" s="100" t="str">
        <f t="shared" ca="1" si="5"/>
        <v>Encerrado</v>
      </c>
      <c r="T36" s="100" t="s">
        <v>28</v>
      </c>
      <c r="U36" s="100" t="s">
        <v>128</v>
      </c>
      <c r="V36" s="100" t="s">
        <v>30</v>
      </c>
      <c r="W36" s="100"/>
    </row>
    <row r="37" spans="1:23" ht="39" hidden="1" thickBot="1" x14ac:dyDescent="0.25">
      <c r="A37" s="108" t="s">
        <v>168</v>
      </c>
      <c r="B37" s="109"/>
      <c r="C37" s="100" t="s">
        <v>169</v>
      </c>
      <c r="D37" s="104"/>
      <c r="E37" s="100" t="s">
        <v>108</v>
      </c>
      <c r="F37" s="114"/>
      <c r="G37" s="110" t="s">
        <v>25</v>
      </c>
      <c r="H37" s="104"/>
      <c r="I37" s="104"/>
      <c r="J37" s="100" t="s">
        <v>170</v>
      </c>
      <c r="K37" s="100" t="s">
        <v>171</v>
      </c>
      <c r="L37" s="105"/>
      <c r="M37" s="106">
        <v>3580</v>
      </c>
      <c r="N37" s="106"/>
      <c r="O37" s="105"/>
      <c r="P37" s="107">
        <v>45881</v>
      </c>
      <c r="Q37" s="107">
        <v>45887</v>
      </c>
      <c r="R37" s="100" t="b">
        <f t="shared" ca="1" si="4"/>
        <v>0</v>
      </c>
      <c r="S37" s="100" t="str">
        <f t="shared" ca="1" si="5"/>
        <v>Encerrado</v>
      </c>
      <c r="T37" s="100" t="s">
        <v>71</v>
      </c>
      <c r="U37" s="100" t="s">
        <v>29</v>
      </c>
      <c r="V37" s="100" t="s">
        <v>30</v>
      </c>
      <c r="W37" s="104"/>
    </row>
    <row r="38" spans="1:23" ht="26.25" hidden="1" thickBot="1" x14ac:dyDescent="0.25">
      <c r="A38" s="108" t="s">
        <v>133</v>
      </c>
      <c r="B38" s="109"/>
      <c r="C38" s="100" t="s">
        <v>134</v>
      </c>
      <c r="D38" s="100" t="s">
        <v>22</v>
      </c>
      <c r="E38" s="100" t="s">
        <v>23</v>
      </c>
      <c r="F38" s="101" t="s">
        <v>205</v>
      </c>
      <c r="G38" s="102" t="s">
        <v>62</v>
      </c>
      <c r="H38" s="103" t="s">
        <v>6</v>
      </c>
      <c r="I38" s="104"/>
      <c r="J38" s="100" t="s">
        <v>135</v>
      </c>
      <c r="K38" s="100" t="s">
        <v>136</v>
      </c>
      <c r="L38" s="105"/>
      <c r="M38" s="106">
        <v>23115.82</v>
      </c>
      <c r="N38" s="106"/>
      <c r="O38" s="105"/>
      <c r="P38" s="107">
        <v>43941</v>
      </c>
      <c r="Q38" s="107">
        <v>45766</v>
      </c>
      <c r="R38" s="100" t="b">
        <f t="shared" ca="1" si="4"/>
        <v>0</v>
      </c>
      <c r="S38" s="100" t="str">
        <f t="shared" ca="1" si="5"/>
        <v>Encerrado</v>
      </c>
      <c r="T38" s="104"/>
      <c r="U38" s="104"/>
      <c r="V38" s="104"/>
      <c r="W38" s="100"/>
    </row>
    <row r="39" spans="1:23" ht="39" hidden="1" thickBot="1" x14ac:dyDescent="0.25">
      <c r="A39" s="108" t="s">
        <v>172</v>
      </c>
      <c r="B39" s="109"/>
      <c r="C39" s="100" t="s">
        <v>173</v>
      </c>
      <c r="D39" s="100" t="s">
        <v>22</v>
      </c>
      <c r="E39" s="100" t="s">
        <v>23</v>
      </c>
      <c r="F39" s="101" t="s">
        <v>206</v>
      </c>
      <c r="G39" s="110" t="s">
        <v>25</v>
      </c>
      <c r="H39" s="103" t="s">
        <v>33</v>
      </c>
      <c r="I39" s="104"/>
      <c r="J39" s="100" t="s">
        <v>174</v>
      </c>
      <c r="K39" s="100" t="s">
        <v>175</v>
      </c>
      <c r="L39" s="105"/>
      <c r="M39" s="106">
        <v>17791.439999999999</v>
      </c>
      <c r="N39" s="106"/>
      <c r="O39" s="105"/>
      <c r="P39" s="107">
        <v>45350</v>
      </c>
      <c r="Q39" s="107">
        <v>45716</v>
      </c>
      <c r="R39" s="100" t="b">
        <f t="shared" ca="1" si="4"/>
        <v>0</v>
      </c>
      <c r="S39" s="100" t="str">
        <f t="shared" ca="1" si="5"/>
        <v>Encerrado</v>
      </c>
      <c r="T39" s="104"/>
      <c r="U39" s="104"/>
      <c r="V39" s="104"/>
      <c r="W39" s="104"/>
    </row>
  </sheetData>
  <autoFilter ref="A3:W39" xr:uid="{90447BCE-6377-4A10-8E3D-536FAB554496}">
    <filterColumn colId="18">
      <filters>
        <filter val="Ativo"/>
      </filters>
    </filterColumn>
    <sortState xmlns:xlrd2="http://schemas.microsoft.com/office/spreadsheetml/2017/richdata2" ref="A4:W39">
      <sortCondition ref="R17:R39"/>
    </sortState>
  </autoFilter>
  <mergeCells count="2">
    <mergeCell ref="A2:W2"/>
    <mergeCell ref="A30:A31"/>
  </mergeCells>
  <conditionalFormatting sqref="Q4">
    <cfRule type="containsText" dxfId="0" priority="1" operator="containsText" text="Ativo">
      <formula>NOT(ISERROR(SEARCH("Ativo",Q4)))</formula>
    </cfRule>
  </conditionalFormatting>
  <pageMargins left="0.15748031496062992" right="0.19685039370078741" top="0.78740157480314965" bottom="0.78740157480314965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D7ED6-828F-4F8B-BAED-474104B2B514}">
  <dimension ref="A1:Q81"/>
  <sheetViews>
    <sheetView workbookViewId="0">
      <selection activeCell="C5" sqref="C5"/>
    </sheetView>
  </sheetViews>
  <sheetFormatPr defaultRowHeight="15" x14ac:dyDescent="0.25"/>
  <cols>
    <col min="1" max="1" width="20.28515625" bestFit="1" customWidth="1"/>
    <col min="2" max="4" width="21.5703125" customWidth="1"/>
    <col min="5" max="5" width="48.5703125" customWidth="1"/>
    <col min="6" max="8" width="26.5703125" customWidth="1"/>
    <col min="9" max="9" width="88.5703125" bestFit="1" customWidth="1"/>
    <col min="11" max="11" width="11.7109375" bestFit="1" customWidth="1"/>
    <col min="12" max="12" width="14.28515625" bestFit="1" customWidth="1"/>
    <col min="13" max="13" width="15.85546875" bestFit="1" customWidth="1"/>
    <col min="14" max="14" width="21" bestFit="1" customWidth="1"/>
    <col min="15" max="15" width="20.85546875" customWidth="1"/>
  </cols>
  <sheetData>
    <row r="1" spans="1:17" x14ac:dyDescent="0.25">
      <c r="A1" s="27">
        <f ca="1">TODAY()</f>
        <v>45986</v>
      </c>
    </row>
    <row r="2" spans="1:17" x14ac:dyDescent="0.25">
      <c r="A2" s="30" t="s">
        <v>353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2"/>
    </row>
    <row r="3" spans="1:17" ht="30" x14ac:dyDescent="0.25">
      <c r="A3" s="26" t="s">
        <v>274</v>
      </c>
      <c r="B3" s="26" t="s">
        <v>267</v>
      </c>
      <c r="C3" s="26"/>
      <c r="D3" s="26" t="s">
        <v>268</v>
      </c>
      <c r="E3" s="26" t="s">
        <v>244</v>
      </c>
      <c r="F3" s="26" t="s">
        <v>10</v>
      </c>
      <c r="G3" s="26" t="s">
        <v>269</v>
      </c>
      <c r="H3" s="26" t="s">
        <v>285</v>
      </c>
      <c r="I3" s="26" t="s">
        <v>286</v>
      </c>
      <c r="J3" s="26" t="s">
        <v>270</v>
      </c>
      <c r="K3" s="26" t="s">
        <v>271</v>
      </c>
      <c r="L3" s="9" t="s">
        <v>262</v>
      </c>
      <c r="M3" s="9" t="s">
        <v>263</v>
      </c>
      <c r="N3" s="10" t="s">
        <v>264</v>
      </c>
      <c r="O3" s="9" t="s">
        <v>272</v>
      </c>
      <c r="P3" s="6" t="s">
        <v>266</v>
      </c>
      <c r="Q3" s="7"/>
    </row>
    <row r="4" spans="1:17" ht="30" customHeight="1" x14ac:dyDescent="0.25">
      <c r="A4" s="33" t="s">
        <v>275</v>
      </c>
      <c r="B4" s="42" t="s">
        <v>202</v>
      </c>
      <c r="C4" s="11"/>
      <c r="D4" s="42" t="s">
        <v>265</v>
      </c>
      <c r="E4" s="38" t="s">
        <v>242</v>
      </c>
      <c r="F4" s="38" t="s">
        <v>243</v>
      </c>
      <c r="G4" s="38">
        <v>1</v>
      </c>
      <c r="H4" s="1">
        <v>1</v>
      </c>
      <c r="I4" s="3" t="s">
        <v>245</v>
      </c>
      <c r="J4" s="3">
        <v>2</v>
      </c>
      <c r="K4" s="4">
        <v>3462</v>
      </c>
      <c r="L4" s="2">
        <f t="shared" ref="L4:L23" si="0">K4*J4</f>
        <v>6924</v>
      </c>
      <c r="M4" s="2">
        <f t="shared" ref="M4:M81" si="1">L4*12</f>
        <v>83088</v>
      </c>
      <c r="N4" s="2">
        <f t="shared" ref="N4:N81" si="2">M4*4</f>
        <v>332352</v>
      </c>
      <c r="O4" s="35" t="s">
        <v>273</v>
      </c>
      <c r="P4" s="45">
        <v>97223.450000000012</v>
      </c>
      <c r="Q4" s="8"/>
    </row>
    <row r="5" spans="1:17" x14ac:dyDescent="0.25">
      <c r="A5" s="34"/>
      <c r="B5" s="42"/>
      <c r="C5" s="11"/>
      <c r="D5" s="42"/>
      <c r="E5" s="38"/>
      <c r="F5" s="38"/>
      <c r="G5" s="38"/>
      <c r="H5" s="1">
        <v>2</v>
      </c>
      <c r="I5" s="3" t="s">
        <v>246</v>
      </c>
      <c r="J5" s="3">
        <v>2</v>
      </c>
      <c r="K5" s="4">
        <v>17000</v>
      </c>
      <c r="L5" s="2">
        <f t="shared" si="0"/>
        <v>34000</v>
      </c>
      <c r="M5" s="2">
        <f t="shared" si="1"/>
        <v>408000</v>
      </c>
      <c r="N5" s="2">
        <f t="shared" si="2"/>
        <v>1632000</v>
      </c>
      <c r="O5" s="35"/>
      <c r="P5" s="45"/>
      <c r="Q5" s="8"/>
    </row>
    <row r="6" spans="1:17" x14ac:dyDescent="0.25">
      <c r="A6" s="34"/>
      <c r="B6" s="42"/>
      <c r="C6" s="11"/>
      <c r="D6" s="42"/>
      <c r="E6" s="38"/>
      <c r="F6" s="38"/>
      <c r="G6" s="38"/>
      <c r="H6" s="1">
        <v>3</v>
      </c>
      <c r="I6" s="3" t="s">
        <v>247</v>
      </c>
      <c r="J6" s="3">
        <v>10</v>
      </c>
      <c r="K6" s="4">
        <v>191</v>
      </c>
      <c r="L6" s="2">
        <f t="shared" si="0"/>
        <v>1910</v>
      </c>
      <c r="M6" s="2">
        <f t="shared" si="1"/>
        <v>22920</v>
      </c>
      <c r="N6" s="2">
        <f t="shared" si="2"/>
        <v>91680</v>
      </c>
      <c r="O6" s="35"/>
      <c r="P6" s="45"/>
      <c r="Q6" s="8"/>
    </row>
    <row r="7" spans="1:17" x14ac:dyDescent="0.25">
      <c r="A7" s="34"/>
      <c r="B7" s="42"/>
      <c r="C7" s="11"/>
      <c r="D7" s="42"/>
      <c r="E7" s="38"/>
      <c r="F7" s="38"/>
      <c r="G7" s="38"/>
      <c r="H7" s="1">
        <v>4</v>
      </c>
      <c r="I7" s="3" t="s">
        <v>248</v>
      </c>
      <c r="J7" s="3">
        <v>1</v>
      </c>
      <c r="K7" s="4">
        <v>8000</v>
      </c>
      <c r="L7" s="2">
        <f t="shared" si="0"/>
        <v>8000</v>
      </c>
      <c r="M7" s="2">
        <f t="shared" si="1"/>
        <v>96000</v>
      </c>
      <c r="N7" s="2">
        <f t="shared" si="2"/>
        <v>384000</v>
      </c>
      <c r="O7" s="35"/>
      <c r="P7" s="45"/>
      <c r="Q7" s="8"/>
    </row>
    <row r="8" spans="1:17" x14ac:dyDescent="0.25">
      <c r="A8" s="34"/>
      <c r="B8" s="42"/>
      <c r="C8" s="11"/>
      <c r="D8" s="42"/>
      <c r="E8" s="38"/>
      <c r="F8" s="38"/>
      <c r="G8" s="38"/>
      <c r="H8" s="1">
        <v>5</v>
      </c>
      <c r="I8" s="3" t="s">
        <v>249</v>
      </c>
      <c r="J8" s="3">
        <v>50</v>
      </c>
      <c r="K8" s="4">
        <v>16.5</v>
      </c>
      <c r="L8" s="2">
        <f t="shared" si="0"/>
        <v>825</v>
      </c>
      <c r="M8" s="2">
        <f t="shared" si="1"/>
        <v>9900</v>
      </c>
      <c r="N8" s="2">
        <f t="shared" si="2"/>
        <v>39600</v>
      </c>
      <c r="O8" s="35"/>
      <c r="P8" s="45"/>
      <c r="Q8" s="8"/>
    </row>
    <row r="9" spans="1:17" x14ac:dyDescent="0.25">
      <c r="A9" s="34"/>
      <c r="B9" s="42"/>
      <c r="C9" s="11"/>
      <c r="D9" s="42"/>
      <c r="E9" s="38"/>
      <c r="F9" s="38"/>
      <c r="G9" s="38"/>
      <c r="H9" s="1">
        <v>6</v>
      </c>
      <c r="I9" s="3" t="s">
        <v>250</v>
      </c>
      <c r="J9" s="3">
        <v>3</v>
      </c>
      <c r="K9" s="4">
        <v>16.5</v>
      </c>
      <c r="L9" s="2">
        <f t="shared" si="0"/>
        <v>49.5</v>
      </c>
      <c r="M9" s="2">
        <f t="shared" si="1"/>
        <v>594</v>
      </c>
      <c r="N9" s="2">
        <f t="shared" si="2"/>
        <v>2376</v>
      </c>
      <c r="O9" s="35"/>
      <c r="P9" s="45"/>
      <c r="Q9" s="8"/>
    </row>
    <row r="10" spans="1:17" x14ac:dyDescent="0.25">
      <c r="A10" s="34"/>
      <c r="B10" s="42"/>
      <c r="C10" s="11"/>
      <c r="D10" s="42"/>
      <c r="E10" s="38"/>
      <c r="F10" s="38"/>
      <c r="G10" s="38"/>
      <c r="H10" s="1">
        <v>7</v>
      </c>
      <c r="I10" s="3" t="s">
        <v>251</v>
      </c>
      <c r="J10" s="3">
        <v>50</v>
      </c>
      <c r="K10" s="4">
        <v>16.5</v>
      </c>
      <c r="L10" s="2">
        <f t="shared" si="0"/>
        <v>825</v>
      </c>
      <c r="M10" s="2">
        <f t="shared" si="1"/>
        <v>9900</v>
      </c>
      <c r="N10" s="2">
        <f t="shared" si="2"/>
        <v>39600</v>
      </c>
      <c r="O10" s="35"/>
      <c r="P10" s="45"/>
      <c r="Q10" s="8"/>
    </row>
    <row r="11" spans="1:17" x14ac:dyDescent="0.25">
      <c r="A11" s="34"/>
      <c r="B11" s="42"/>
      <c r="C11" s="11"/>
      <c r="D11" s="42"/>
      <c r="E11" s="38"/>
      <c r="F11" s="38"/>
      <c r="G11" s="38"/>
      <c r="H11" s="1">
        <v>8</v>
      </c>
      <c r="I11" s="3" t="s">
        <v>261</v>
      </c>
      <c r="J11" s="3">
        <v>3</v>
      </c>
      <c r="K11" s="4">
        <v>16.5</v>
      </c>
      <c r="L11" s="2">
        <f t="shared" si="0"/>
        <v>49.5</v>
      </c>
      <c r="M11" s="2">
        <f t="shared" si="1"/>
        <v>594</v>
      </c>
      <c r="N11" s="2">
        <f t="shared" si="2"/>
        <v>2376</v>
      </c>
      <c r="O11" s="35"/>
      <c r="P11" s="45"/>
      <c r="Q11" s="8"/>
    </row>
    <row r="12" spans="1:17" x14ac:dyDescent="0.25">
      <c r="A12" s="34"/>
      <c r="B12" s="42"/>
      <c r="C12" s="11"/>
      <c r="D12" s="42"/>
      <c r="E12" s="38"/>
      <c r="F12" s="38"/>
      <c r="G12" s="38"/>
      <c r="H12" s="1">
        <v>9</v>
      </c>
      <c r="I12" s="3" t="s">
        <v>252</v>
      </c>
      <c r="J12" s="3">
        <v>50</v>
      </c>
      <c r="K12" s="4">
        <v>122.17</v>
      </c>
      <c r="L12" s="2">
        <f t="shared" si="0"/>
        <v>6108.5</v>
      </c>
      <c r="M12" s="2">
        <f t="shared" si="1"/>
        <v>73302</v>
      </c>
      <c r="N12" s="2">
        <f t="shared" si="2"/>
        <v>293208</v>
      </c>
      <c r="O12" s="35"/>
      <c r="P12" s="45"/>
      <c r="Q12" s="8"/>
    </row>
    <row r="13" spans="1:17" x14ac:dyDescent="0.25">
      <c r="A13" s="34"/>
      <c r="B13" s="42"/>
      <c r="C13" s="11"/>
      <c r="D13" s="42"/>
      <c r="E13" s="38"/>
      <c r="F13" s="38"/>
      <c r="G13" s="38"/>
      <c r="H13" s="1">
        <v>10</v>
      </c>
      <c r="I13" s="3" t="s">
        <v>253</v>
      </c>
      <c r="J13" s="3">
        <v>3</v>
      </c>
      <c r="K13" s="4">
        <v>122.17</v>
      </c>
      <c r="L13" s="2">
        <f t="shared" si="0"/>
        <v>366.51</v>
      </c>
      <c r="M13" s="2">
        <f t="shared" si="1"/>
        <v>4398.12</v>
      </c>
      <c r="N13" s="2">
        <f t="shared" si="2"/>
        <v>17592.48</v>
      </c>
      <c r="O13" s="35"/>
      <c r="P13" s="45"/>
      <c r="Q13" s="8"/>
    </row>
    <row r="14" spans="1:17" x14ac:dyDescent="0.25">
      <c r="A14" s="34"/>
      <c r="B14" s="42"/>
      <c r="C14" s="11"/>
      <c r="D14" s="42"/>
      <c r="E14" s="38"/>
      <c r="F14" s="38"/>
      <c r="G14" s="38"/>
      <c r="H14" s="1">
        <v>11</v>
      </c>
      <c r="I14" s="3" t="s">
        <v>254</v>
      </c>
      <c r="J14" s="3">
        <v>1</v>
      </c>
      <c r="K14" s="4">
        <v>8000</v>
      </c>
      <c r="L14" s="2">
        <f t="shared" si="0"/>
        <v>8000</v>
      </c>
      <c r="M14" s="2">
        <f t="shared" si="1"/>
        <v>96000</v>
      </c>
      <c r="N14" s="2">
        <f t="shared" si="2"/>
        <v>384000</v>
      </c>
      <c r="O14" s="35"/>
      <c r="P14" s="45"/>
      <c r="Q14" s="8"/>
    </row>
    <row r="15" spans="1:17" x14ac:dyDescent="0.25">
      <c r="A15" s="34"/>
      <c r="B15" s="42"/>
      <c r="C15" s="11"/>
      <c r="D15" s="42"/>
      <c r="E15" s="38"/>
      <c r="F15" s="38"/>
      <c r="G15" s="38"/>
      <c r="H15" s="1">
        <v>12</v>
      </c>
      <c r="I15" s="3" t="s">
        <v>255</v>
      </c>
      <c r="J15" s="3">
        <v>10</v>
      </c>
      <c r="K15" s="4">
        <v>51</v>
      </c>
      <c r="L15" s="2">
        <f t="shared" si="0"/>
        <v>510</v>
      </c>
      <c r="M15" s="2">
        <f t="shared" si="1"/>
        <v>6120</v>
      </c>
      <c r="N15" s="2">
        <f t="shared" si="2"/>
        <v>24480</v>
      </c>
      <c r="O15" s="35"/>
      <c r="P15" s="45"/>
      <c r="Q15" s="8"/>
    </row>
    <row r="16" spans="1:17" x14ac:dyDescent="0.25">
      <c r="A16" s="34"/>
      <c r="B16" s="42"/>
      <c r="C16" s="11"/>
      <c r="D16" s="42"/>
      <c r="E16" s="38"/>
      <c r="F16" s="38"/>
      <c r="G16" s="38"/>
      <c r="H16" s="1">
        <v>13</v>
      </c>
      <c r="I16" s="3" t="s">
        <v>256</v>
      </c>
      <c r="J16" s="3">
        <v>10</v>
      </c>
      <c r="K16" s="4">
        <v>240</v>
      </c>
      <c r="L16" s="2">
        <f t="shared" si="0"/>
        <v>2400</v>
      </c>
      <c r="M16" s="2">
        <f t="shared" si="1"/>
        <v>28800</v>
      </c>
      <c r="N16" s="2">
        <f t="shared" si="2"/>
        <v>115200</v>
      </c>
      <c r="O16" s="35"/>
      <c r="P16" s="45"/>
      <c r="Q16" s="8"/>
    </row>
    <row r="17" spans="1:17" x14ac:dyDescent="0.25">
      <c r="A17" s="34"/>
      <c r="B17" s="42"/>
      <c r="C17" s="11"/>
      <c r="D17" s="42"/>
      <c r="E17" s="38"/>
      <c r="F17" s="38"/>
      <c r="G17" s="38"/>
      <c r="H17" s="1">
        <v>14</v>
      </c>
      <c r="I17" s="3" t="s">
        <v>257</v>
      </c>
      <c r="J17" s="3">
        <v>1</v>
      </c>
      <c r="K17" s="4">
        <v>8000</v>
      </c>
      <c r="L17" s="2">
        <f t="shared" si="0"/>
        <v>8000</v>
      </c>
      <c r="M17" s="2">
        <f t="shared" si="1"/>
        <v>96000</v>
      </c>
      <c r="N17" s="2">
        <f t="shared" si="2"/>
        <v>384000</v>
      </c>
      <c r="O17" s="35"/>
      <c r="P17" s="45"/>
      <c r="Q17" s="8"/>
    </row>
    <row r="18" spans="1:17" x14ac:dyDescent="0.25">
      <c r="A18" s="34"/>
      <c r="B18" s="42"/>
      <c r="C18" s="11"/>
      <c r="D18" s="42"/>
      <c r="E18" s="38"/>
      <c r="F18" s="38"/>
      <c r="G18" s="37">
        <v>2</v>
      </c>
      <c r="H18" s="3">
        <v>15</v>
      </c>
      <c r="I18" s="3" t="s">
        <v>258</v>
      </c>
      <c r="J18" s="3">
        <v>4</v>
      </c>
      <c r="K18" s="4">
        <v>228.61</v>
      </c>
      <c r="L18" s="2">
        <f t="shared" si="0"/>
        <v>914.44</v>
      </c>
      <c r="M18" s="2">
        <f t="shared" si="1"/>
        <v>10973.28</v>
      </c>
      <c r="N18" s="2">
        <f t="shared" si="2"/>
        <v>43893.120000000003</v>
      </c>
      <c r="O18" s="35"/>
      <c r="P18" s="45"/>
      <c r="Q18" s="8"/>
    </row>
    <row r="19" spans="1:17" x14ac:dyDescent="0.25">
      <c r="A19" s="34"/>
      <c r="B19" s="42"/>
      <c r="C19" s="11"/>
      <c r="D19" s="42"/>
      <c r="E19" s="38"/>
      <c r="F19" s="38"/>
      <c r="G19" s="37"/>
      <c r="H19" s="3">
        <v>16</v>
      </c>
      <c r="I19" s="3" t="s">
        <v>259</v>
      </c>
      <c r="J19" s="3">
        <v>4</v>
      </c>
      <c r="K19" s="4">
        <v>1393</v>
      </c>
      <c r="L19" s="2">
        <f t="shared" si="0"/>
        <v>5572</v>
      </c>
      <c r="M19" s="2">
        <f t="shared" si="1"/>
        <v>66864</v>
      </c>
      <c r="N19" s="2">
        <f t="shared" si="2"/>
        <v>267456</v>
      </c>
      <c r="O19" s="35"/>
      <c r="P19" s="45"/>
      <c r="Q19" s="8"/>
    </row>
    <row r="20" spans="1:17" x14ac:dyDescent="0.25">
      <c r="A20" s="34"/>
      <c r="B20" s="43"/>
      <c r="C20" s="5"/>
      <c r="D20" s="43"/>
      <c r="E20" s="33"/>
      <c r="F20" s="33"/>
      <c r="G20" s="41"/>
      <c r="H20" s="14">
        <v>17</v>
      </c>
      <c r="I20" s="14" t="s">
        <v>260</v>
      </c>
      <c r="J20" s="14">
        <v>1</v>
      </c>
      <c r="K20" s="15">
        <v>12769</v>
      </c>
      <c r="L20" s="12">
        <f t="shared" si="0"/>
        <v>12769</v>
      </c>
      <c r="M20" s="12">
        <f t="shared" si="1"/>
        <v>153228</v>
      </c>
      <c r="N20" s="12">
        <f t="shared" si="2"/>
        <v>612912</v>
      </c>
      <c r="O20" s="35"/>
      <c r="P20" s="45"/>
      <c r="Q20" s="8"/>
    </row>
    <row r="21" spans="1:17" ht="30" x14ac:dyDescent="0.25">
      <c r="A21" s="37" t="s">
        <v>276</v>
      </c>
      <c r="B21" s="40" t="s">
        <v>277</v>
      </c>
      <c r="C21" s="17"/>
      <c r="D21" s="39">
        <v>46114</v>
      </c>
      <c r="E21" s="38" t="s">
        <v>278</v>
      </c>
      <c r="F21" s="37" t="s">
        <v>279</v>
      </c>
      <c r="G21" s="41">
        <v>1</v>
      </c>
      <c r="H21" s="3">
        <v>3</v>
      </c>
      <c r="I21" s="11" t="s">
        <v>280</v>
      </c>
      <c r="J21" s="3">
        <v>15</v>
      </c>
      <c r="K21" s="4">
        <v>6125</v>
      </c>
      <c r="L21" s="2">
        <f t="shared" si="0"/>
        <v>91875</v>
      </c>
      <c r="M21" s="2">
        <f t="shared" si="1"/>
        <v>1102500</v>
      </c>
      <c r="N21" s="2">
        <f t="shared" si="2"/>
        <v>4410000</v>
      </c>
      <c r="O21" s="36" t="s">
        <v>273</v>
      </c>
      <c r="P21" s="16"/>
    </row>
    <row r="22" spans="1:17" ht="30" x14ac:dyDescent="0.25">
      <c r="A22" s="37"/>
      <c r="B22" s="40"/>
      <c r="C22" s="17"/>
      <c r="D22" s="39"/>
      <c r="E22" s="38"/>
      <c r="F22" s="37"/>
      <c r="G22" s="44"/>
      <c r="H22" s="13">
        <v>10</v>
      </c>
      <c r="I22" s="11" t="s">
        <v>281</v>
      </c>
      <c r="J22" s="3">
        <v>30</v>
      </c>
      <c r="K22" s="4">
        <v>49.1</v>
      </c>
      <c r="L22" s="2">
        <f t="shared" si="0"/>
        <v>1473</v>
      </c>
      <c r="M22" s="2">
        <f t="shared" si="1"/>
        <v>17676</v>
      </c>
      <c r="N22" s="2">
        <f t="shared" si="2"/>
        <v>70704</v>
      </c>
      <c r="O22" s="36"/>
    </row>
    <row r="23" spans="1:17" ht="30" customHeight="1" x14ac:dyDescent="0.25">
      <c r="A23" s="38" t="s">
        <v>332</v>
      </c>
      <c r="B23" s="42" t="s">
        <v>282</v>
      </c>
      <c r="C23" s="5"/>
      <c r="D23" s="49">
        <v>46052</v>
      </c>
      <c r="E23" s="42" t="s">
        <v>283</v>
      </c>
      <c r="F23" s="38" t="s">
        <v>284</v>
      </c>
      <c r="G23" s="38">
        <v>1</v>
      </c>
      <c r="H23" s="1">
        <v>1</v>
      </c>
      <c r="I23" s="1" t="s">
        <v>287</v>
      </c>
      <c r="J23" s="1">
        <v>32</v>
      </c>
      <c r="K23" s="18">
        <v>1324</v>
      </c>
      <c r="L23" s="18">
        <f t="shared" si="0"/>
        <v>42368</v>
      </c>
      <c r="M23" s="18">
        <f t="shared" si="1"/>
        <v>508416</v>
      </c>
      <c r="N23" s="18">
        <f t="shared" si="2"/>
        <v>2033664</v>
      </c>
      <c r="O23" s="46" t="s">
        <v>351</v>
      </c>
    </row>
    <row r="24" spans="1:17" x14ac:dyDescent="0.25">
      <c r="A24" s="38"/>
      <c r="B24" s="42"/>
      <c r="C24" s="28"/>
      <c r="D24" s="50"/>
      <c r="E24" s="42"/>
      <c r="F24" s="38"/>
      <c r="G24" s="38"/>
      <c r="H24" s="1">
        <v>2</v>
      </c>
      <c r="I24" s="1" t="s">
        <v>288</v>
      </c>
      <c r="J24" s="1">
        <v>2</v>
      </c>
      <c r="K24" s="2">
        <v>2800</v>
      </c>
      <c r="L24" s="19">
        <f>K24*J24</f>
        <v>5600</v>
      </c>
      <c r="M24" s="19">
        <f t="shared" si="1"/>
        <v>67200</v>
      </c>
      <c r="N24" s="19">
        <f t="shared" si="2"/>
        <v>268800</v>
      </c>
      <c r="O24" s="47"/>
    </row>
    <row r="25" spans="1:17" x14ac:dyDescent="0.25">
      <c r="A25" s="38"/>
      <c r="B25" s="42"/>
      <c r="C25" s="28"/>
      <c r="D25" s="50"/>
      <c r="E25" s="42"/>
      <c r="F25" s="38"/>
      <c r="G25" s="38"/>
      <c r="H25" s="1">
        <v>3</v>
      </c>
      <c r="I25" s="1" t="s">
        <v>289</v>
      </c>
      <c r="J25" s="1">
        <v>20</v>
      </c>
      <c r="K25" s="2">
        <v>1164.06</v>
      </c>
      <c r="L25" s="19">
        <f>K25*J25</f>
        <v>23281.199999999997</v>
      </c>
      <c r="M25" s="19">
        <f t="shared" si="1"/>
        <v>279374.39999999997</v>
      </c>
      <c r="N25" s="19">
        <f t="shared" si="2"/>
        <v>1117497.5999999999</v>
      </c>
      <c r="O25" s="47"/>
    </row>
    <row r="26" spans="1:17" x14ac:dyDescent="0.25">
      <c r="A26" s="38"/>
      <c r="B26" s="42"/>
      <c r="C26" s="28"/>
      <c r="D26" s="50"/>
      <c r="E26" s="42"/>
      <c r="F26" s="38"/>
      <c r="G26" s="38"/>
      <c r="H26" s="1">
        <v>4</v>
      </c>
      <c r="I26" s="1" t="s">
        <v>290</v>
      </c>
      <c r="J26" s="1">
        <v>40</v>
      </c>
      <c r="K26" s="2">
        <v>2565</v>
      </c>
      <c r="L26" s="19">
        <f t="shared" ref="L26:L81" si="3">K26*J26</f>
        <v>102600</v>
      </c>
      <c r="M26" s="19">
        <f t="shared" si="1"/>
        <v>1231200</v>
      </c>
      <c r="N26" s="19">
        <f t="shared" si="2"/>
        <v>4924800</v>
      </c>
      <c r="O26" s="47"/>
    </row>
    <row r="27" spans="1:17" x14ac:dyDescent="0.25">
      <c r="A27" s="38"/>
      <c r="B27" s="42"/>
      <c r="C27" s="28"/>
      <c r="D27" s="50"/>
      <c r="E27" s="42"/>
      <c r="F27" s="38"/>
      <c r="G27" s="38"/>
      <c r="H27" s="1">
        <v>5</v>
      </c>
      <c r="I27" s="1" t="s">
        <v>291</v>
      </c>
      <c r="J27" s="1">
        <v>10</v>
      </c>
      <c r="K27" s="2">
        <v>1324.19</v>
      </c>
      <c r="L27" s="19">
        <f t="shared" si="3"/>
        <v>13241.900000000001</v>
      </c>
      <c r="M27" s="19">
        <f t="shared" si="1"/>
        <v>158902.80000000002</v>
      </c>
      <c r="N27" s="19">
        <f t="shared" si="2"/>
        <v>635611.20000000007</v>
      </c>
      <c r="O27" s="47"/>
    </row>
    <row r="28" spans="1:17" x14ac:dyDescent="0.25">
      <c r="A28" s="38"/>
      <c r="B28" s="42"/>
      <c r="C28" s="28"/>
      <c r="D28" s="50"/>
      <c r="E28" s="42"/>
      <c r="F28" s="38"/>
      <c r="G28" s="38"/>
      <c r="H28" s="1">
        <v>6</v>
      </c>
      <c r="I28" s="1" t="s">
        <v>292</v>
      </c>
      <c r="J28" s="1">
        <v>13</v>
      </c>
      <c r="K28" s="2">
        <v>5266</v>
      </c>
      <c r="L28" s="19">
        <f t="shared" si="3"/>
        <v>68458</v>
      </c>
      <c r="M28" s="19">
        <f t="shared" si="1"/>
        <v>821496</v>
      </c>
      <c r="N28" s="19">
        <f t="shared" si="2"/>
        <v>3285984</v>
      </c>
      <c r="O28" s="47"/>
    </row>
    <row r="29" spans="1:17" x14ac:dyDescent="0.25">
      <c r="A29" s="38"/>
      <c r="B29" s="42"/>
      <c r="C29" s="28"/>
      <c r="D29" s="50"/>
      <c r="E29" s="42"/>
      <c r="F29" s="38"/>
      <c r="G29" s="38"/>
      <c r="H29" s="1">
        <v>7</v>
      </c>
      <c r="I29" s="1" t="s">
        <v>293</v>
      </c>
      <c r="J29" s="1">
        <v>1</v>
      </c>
      <c r="K29" s="2">
        <v>6555</v>
      </c>
      <c r="L29" s="19">
        <f t="shared" si="3"/>
        <v>6555</v>
      </c>
      <c r="M29" s="19">
        <f t="shared" si="1"/>
        <v>78660</v>
      </c>
      <c r="N29" s="19">
        <f t="shared" si="2"/>
        <v>314640</v>
      </c>
      <c r="O29" s="47"/>
    </row>
    <row r="30" spans="1:17" x14ac:dyDescent="0.25">
      <c r="A30" s="38"/>
      <c r="B30" s="42"/>
      <c r="C30" s="28"/>
      <c r="D30" s="50"/>
      <c r="E30" s="42"/>
      <c r="F30" s="38"/>
      <c r="G30" s="38"/>
      <c r="H30" s="1">
        <v>8</v>
      </c>
      <c r="I30" s="1" t="s">
        <v>294</v>
      </c>
      <c r="J30" s="1">
        <v>10</v>
      </c>
      <c r="K30" s="2">
        <v>669.75</v>
      </c>
      <c r="L30" s="19">
        <f t="shared" si="3"/>
        <v>6697.5</v>
      </c>
      <c r="M30" s="19">
        <f t="shared" si="1"/>
        <v>80370</v>
      </c>
      <c r="N30" s="19">
        <f t="shared" si="2"/>
        <v>321480</v>
      </c>
      <c r="O30" s="47"/>
    </row>
    <row r="31" spans="1:17" x14ac:dyDescent="0.25">
      <c r="A31" s="38"/>
      <c r="B31" s="42"/>
      <c r="C31" s="28"/>
      <c r="D31" s="50"/>
      <c r="E31" s="42"/>
      <c r="F31" s="38"/>
      <c r="G31" s="38"/>
      <c r="H31" s="1">
        <v>9</v>
      </c>
      <c r="I31" s="1" t="s">
        <v>295</v>
      </c>
      <c r="J31" s="1">
        <v>1</v>
      </c>
      <c r="K31" s="2">
        <v>866.06</v>
      </c>
      <c r="L31" s="19">
        <f t="shared" si="3"/>
        <v>866.06</v>
      </c>
      <c r="M31" s="19">
        <f t="shared" si="1"/>
        <v>10392.719999999999</v>
      </c>
      <c r="N31" s="19">
        <f t="shared" si="2"/>
        <v>41570.879999999997</v>
      </c>
      <c r="O31" s="47"/>
    </row>
    <row r="32" spans="1:17" x14ac:dyDescent="0.25">
      <c r="A32" s="38"/>
      <c r="B32" s="42"/>
      <c r="C32" s="28"/>
      <c r="D32" s="50"/>
      <c r="E32" s="42"/>
      <c r="F32" s="38"/>
      <c r="G32" s="38"/>
      <c r="H32" s="1">
        <v>10</v>
      </c>
      <c r="I32" s="1" t="s">
        <v>296</v>
      </c>
      <c r="J32" s="1">
        <v>2</v>
      </c>
      <c r="K32" s="2">
        <v>1368</v>
      </c>
      <c r="L32" s="19">
        <f t="shared" si="3"/>
        <v>2736</v>
      </c>
      <c r="M32" s="19">
        <f t="shared" si="1"/>
        <v>32832</v>
      </c>
      <c r="N32" s="19">
        <f t="shared" si="2"/>
        <v>131328</v>
      </c>
      <c r="O32" s="47"/>
    </row>
    <row r="33" spans="1:15" x14ac:dyDescent="0.25">
      <c r="A33" s="38"/>
      <c r="B33" s="42"/>
      <c r="C33" s="28"/>
      <c r="D33" s="50"/>
      <c r="E33" s="42"/>
      <c r="F33" s="38"/>
      <c r="G33" s="38"/>
      <c r="H33" s="1">
        <v>11</v>
      </c>
      <c r="I33" s="1" t="s">
        <v>297</v>
      </c>
      <c r="J33" s="1">
        <v>2</v>
      </c>
      <c r="K33" s="2">
        <v>4037.64</v>
      </c>
      <c r="L33" s="19">
        <f t="shared" si="3"/>
        <v>8075.28</v>
      </c>
      <c r="M33" s="19">
        <f t="shared" si="1"/>
        <v>96903.360000000001</v>
      </c>
      <c r="N33" s="19">
        <f t="shared" si="2"/>
        <v>387613.44</v>
      </c>
      <c r="O33" s="47"/>
    </row>
    <row r="34" spans="1:15" x14ac:dyDescent="0.25">
      <c r="A34" s="38"/>
      <c r="B34" s="42"/>
      <c r="C34" s="28"/>
      <c r="D34" s="50"/>
      <c r="E34" s="42"/>
      <c r="F34" s="38"/>
      <c r="G34" s="38"/>
      <c r="H34" s="1">
        <v>12</v>
      </c>
      <c r="I34" s="1" t="s">
        <v>298</v>
      </c>
      <c r="J34" s="1">
        <v>1</v>
      </c>
      <c r="K34" s="2">
        <v>10640</v>
      </c>
      <c r="L34" s="19">
        <f t="shared" si="3"/>
        <v>10640</v>
      </c>
      <c r="M34" s="19">
        <f t="shared" si="1"/>
        <v>127680</v>
      </c>
      <c r="N34" s="19">
        <f t="shared" si="2"/>
        <v>510720</v>
      </c>
      <c r="O34" s="47"/>
    </row>
    <row r="35" spans="1:15" x14ac:dyDescent="0.25">
      <c r="A35" s="38"/>
      <c r="B35" s="42"/>
      <c r="C35" s="28"/>
      <c r="D35" s="50"/>
      <c r="E35" s="42"/>
      <c r="F35" s="38"/>
      <c r="G35" s="38"/>
      <c r="H35" s="1">
        <v>13</v>
      </c>
      <c r="I35" s="1" t="s">
        <v>299</v>
      </c>
      <c r="J35" s="1">
        <v>1</v>
      </c>
      <c r="K35" s="2">
        <v>4655</v>
      </c>
      <c r="L35" s="19">
        <f t="shared" si="3"/>
        <v>4655</v>
      </c>
      <c r="M35" s="19">
        <f t="shared" si="1"/>
        <v>55860</v>
      </c>
      <c r="N35" s="19">
        <f t="shared" si="2"/>
        <v>223440</v>
      </c>
      <c r="O35" s="47"/>
    </row>
    <row r="36" spans="1:15" x14ac:dyDescent="0.25">
      <c r="A36" s="38"/>
      <c r="B36" s="42"/>
      <c r="C36" s="28"/>
      <c r="D36" s="50"/>
      <c r="E36" s="42"/>
      <c r="F36" s="38"/>
      <c r="G36" s="38"/>
      <c r="H36" s="1">
        <v>14</v>
      </c>
      <c r="I36" s="1" t="s">
        <v>300</v>
      </c>
      <c r="J36" s="1">
        <v>1</v>
      </c>
      <c r="K36" s="2">
        <v>4114.1899999999996</v>
      </c>
      <c r="L36" s="19">
        <f t="shared" si="3"/>
        <v>4114.1899999999996</v>
      </c>
      <c r="M36" s="19">
        <f t="shared" si="1"/>
        <v>49370.28</v>
      </c>
      <c r="N36" s="19">
        <f t="shared" si="2"/>
        <v>197481.12</v>
      </c>
      <c r="O36" s="47"/>
    </row>
    <row r="37" spans="1:15" x14ac:dyDescent="0.25">
      <c r="A37" s="38"/>
      <c r="B37" s="42"/>
      <c r="C37" s="28"/>
      <c r="D37" s="50"/>
      <c r="E37" s="42"/>
      <c r="F37" s="38"/>
      <c r="G37" s="38"/>
      <c r="H37" s="1">
        <v>15</v>
      </c>
      <c r="I37" s="1" t="s">
        <v>301</v>
      </c>
      <c r="J37" s="1">
        <v>5</v>
      </c>
      <c r="K37" s="2">
        <v>2023</v>
      </c>
      <c r="L37" s="19">
        <f t="shared" si="3"/>
        <v>10115</v>
      </c>
      <c r="M37" s="19">
        <f t="shared" si="1"/>
        <v>121380</v>
      </c>
      <c r="N37" s="19">
        <f t="shared" si="2"/>
        <v>485520</v>
      </c>
      <c r="O37" s="47"/>
    </row>
    <row r="38" spans="1:15" x14ac:dyDescent="0.25">
      <c r="A38" s="38"/>
      <c r="B38" s="42"/>
      <c r="C38" s="28"/>
      <c r="D38" s="50"/>
      <c r="E38" s="42"/>
      <c r="F38" s="38"/>
      <c r="G38" s="38"/>
      <c r="H38" s="1">
        <v>16</v>
      </c>
      <c r="I38" s="1" t="s">
        <v>302</v>
      </c>
      <c r="J38" s="1">
        <v>2</v>
      </c>
      <c r="K38" s="2">
        <v>1163.8599999999999</v>
      </c>
      <c r="L38" s="19">
        <f t="shared" si="3"/>
        <v>2327.7199999999998</v>
      </c>
      <c r="M38" s="19">
        <f t="shared" si="1"/>
        <v>27932.639999999999</v>
      </c>
      <c r="N38" s="19">
        <f t="shared" si="2"/>
        <v>111730.56</v>
      </c>
      <c r="O38" s="47"/>
    </row>
    <row r="39" spans="1:15" x14ac:dyDescent="0.25">
      <c r="A39" s="38"/>
      <c r="B39" s="42"/>
      <c r="C39" s="28"/>
      <c r="D39" s="50"/>
      <c r="E39" s="42"/>
      <c r="F39" s="38"/>
      <c r="G39" s="38"/>
      <c r="H39" s="20">
        <v>17</v>
      </c>
      <c r="I39" s="1" t="s">
        <v>303</v>
      </c>
      <c r="J39" s="1">
        <v>5</v>
      </c>
      <c r="K39" s="2">
        <v>5120.5</v>
      </c>
      <c r="L39" s="19">
        <f t="shared" si="3"/>
        <v>25602.5</v>
      </c>
      <c r="M39" s="19">
        <f t="shared" si="1"/>
        <v>307230</v>
      </c>
      <c r="N39" s="19">
        <f t="shared" si="2"/>
        <v>1228920</v>
      </c>
      <c r="O39" s="47"/>
    </row>
    <row r="40" spans="1:15" x14ac:dyDescent="0.25">
      <c r="A40" s="38"/>
      <c r="B40" s="42"/>
      <c r="C40" s="28"/>
      <c r="D40" s="50"/>
      <c r="E40" s="42"/>
      <c r="F40" s="38"/>
      <c r="G40" s="38"/>
      <c r="H40" s="20">
        <v>18</v>
      </c>
      <c r="I40" s="1" t="s">
        <v>304</v>
      </c>
      <c r="J40" s="1">
        <v>1</v>
      </c>
      <c r="K40" s="2">
        <v>6350.38</v>
      </c>
      <c r="L40" s="19">
        <f t="shared" si="3"/>
        <v>6350.38</v>
      </c>
      <c r="M40" s="19">
        <f t="shared" si="1"/>
        <v>76204.56</v>
      </c>
      <c r="N40" s="19">
        <f t="shared" si="2"/>
        <v>304818.24</v>
      </c>
      <c r="O40" s="47"/>
    </row>
    <row r="41" spans="1:15" x14ac:dyDescent="0.25">
      <c r="A41" s="38"/>
      <c r="B41" s="42"/>
      <c r="C41" s="28"/>
      <c r="D41" s="50"/>
      <c r="E41" s="42"/>
      <c r="F41" s="38"/>
      <c r="G41" s="38"/>
      <c r="H41" s="20">
        <v>19</v>
      </c>
      <c r="I41" s="1" t="s">
        <v>305</v>
      </c>
      <c r="J41" s="1">
        <v>1</v>
      </c>
      <c r="K41" s="2">
        <v>8363.27</v>
      </c>
      <c r="L41" s="19">
        <f t="shared" si="3"/>
        <v>8363.27</v>
      </c>
      <c r="M41" s="19">
        <f t="shared" si="1"/>
        <v>100359.24</v>
      </c>
      <c r="N41" s="19">
        <f t="shared" si="2"/>
        <v>401436.96</v>
      </c>
      <c r="O41" s="47"/>
    </row>
    <row r="42" spans="1:15" x14ac:dyDescent="0.25">
      <c r="A42" s="38"/>
      <c r="B42" s="42"/>
      <c r="C42" s="28"/>
      <c r="D42" s="50"/>
      <c r="E42" s="42"/>
      <c r="F42" s="38"/>
      <c r="G42" s="38"/>
      <c r="H42" s="21">
        <v>20</v>
      </c>
      <c r="I42" s="1" t="s">
        <v>306</v>
      </c>
      <c r="J42" s="1">
        <v>2</v>
      </c>
      <c r="K42" s="2">
        <v>22024</v>
      </c>
      <c r="L42" s="19">
        <f t="shared" si="3"/>
        <v>44048</v>
      </c>
      <c r="M42" s="19">
        <f t="shared" si="1"/>
        <v>528576</v>
      </c>
      <c r="N42" s="19">
        <f t="shared" si="2"/>
        <v>2114304</v>
      </c>
      <c r="O42" s="47"/>
    </row>
    <row r="43" spans="1:15" x14ac:dyDescent="0.25">
      <c r="A43" s="38"/>
      <c r="B43" s="42"/>
      <c r="C43" s="28"/>
      <c r="D43" s="50"/>
      <c r="E43" s="42"/>
      <c r="F43" s="38"/>
      <c r="G43" s="38"/>
      <c r="H43" s="21">
        <v>21</v>
      </c>
      <c r="I43" s="1" t="s">
        <v>307</v>
      </c>
      <c r="J43" s="1">
        <v>2</v>
      </c>
      <c r="K43" s="2">
        <v>3286.57</v>
      </c>
      <c r="L43" s="19">
        <f t="shared" si="3"/>
        <v>6573.14</v>
      </c>
      <c r="M43" s="19">
        <f t="shared" si="1"/>
        <v>78877.680000000008</v>
      </c>
      <c r="N43" s="19">
        <f t="shared" si="2"/>
        <v>315510.72000000003</v>
      </c>
      <c r="O43" s="47"/>
    </row>
    <row r="44" spans="1:15" x14ac:dyDescent="0.25">
      <c r="A44" s="38"/>
      <c r="B44" s="42"/>
      <c r="C44" s="28"/>
      <c r="D44" s="50"/>
      <c r="E44" s="42"/>
      <c r="F44" s="38"/>
      <c r="G44" s="38"/>
      <c r="H44" s="21">
        <v>22</v>
      </c>
      <c r="I44" s="1" t="s">
        <v>308</v>
      </c>
      <c r="J44" s="1">
        <v>36</v>
      </c>
      <c r="K44" s="2">
        <v>475</v>
      </c>
      <c r="L44" s="19">
        <f t="shared" si="3"/>
        <v>17100</v>
      </c>
      <c r="M44" s="19">
        <f t="shared" si="1"/>
        <v>205200</v>
      </c>
      <c r="N44" s="19">
        <f t="shared" si="2"/>
        <v>820800</v>
      </c>
      <c r="O44" s="47"/>
    </row>
    <row r="45" spans="1:15" ht="30" x14ac:dyDescent="0.25">
      <c r="A45" s="38"/>
      <c r="B45" s="42"/>
      <c r="C45" s="28"/>
      <c r="D45" s="50"/>
      <c r="E45" s="42"/>
      <c r="F45" s="38"/>
      <c r="G45" s="38"/>
      <c r="H45" s="21">
        <v>23</v>
      </c>
      <c r="I45" s="1" t="s">
        <v>309</v>
      </c>
      <c r="J45" s="1">
        <v>6</v>
      </c>
      <c r="K45" s="2">
        <v>1843</v>
      </c>
      <c r="L45" s="19">
        <f t="shared" si="3"/>
        <v>11058</v>
      </c>
      <c r="M45" s="19">
        <f t="shared" si="1"/>
        <v>132696</v>
      </c>
      <c r="N45" s="19">
        <f t="shared" si="2"/>
        <v>530784</v>
      </c>
      <c r="O45" s="47"/>
    </row>
    <row r="46" spans="1:15" ht="30" x14ac:dyDescent="0.25">
      <c r="A46" s="38"/>
      <c r="B46" s="42"/>
      <c r="C46" s="28"/>
      <c r="D46" s="50"/>
      <c r="E46" s="42"/>
      <c r="F46" s="38"/>
      <c r="G46" s="38"/>
      <c r="H46" s="21">
        <v>24</v>
      </c>
      <c r="I46" s="1" t="s">
        <v>310</v>
      </c>
      <c r="J46" s="1">
        <v>2</v>
      </c>
      <c r="K46" s="2">
        <v>1546</v>
      </c>
      <c r="L46" s="19">
        <f t="shared" si="3"/>
        <v>3092</v>
      </c>
      <c r="M46" s="19">
        <f t="shared" si="1"/>
        <v>37104</v>
      </c>
      <c r="N46" s="19">
        <f t="shared" si="2"/>
        <v>148416</v>
      </c>
      <c r="O46" s="47"/>
    </row>
    <row r="47" spans="1:15" x14ac:dyDescent="0.25">
      <c r="A47" s="38"/>
      <c r="B47" s="42"/>
      <c r="C47" s="28"/>
      <c r="D47" s="50"/>
      <c r="E47" s="42"/>
      <c r="F47" s="38"/>
      <c r="G47" s="38"/>
      <c r="H47" s="21">
        <v>25</v>
      </c>
      <c r="I47" s="1" t="s">
        <v>311</v>
      </c>
      <c r="J47" s="1">
        <v>2</v>
      </c>
      <c r="K47" s="2">
        <v>245.43</v>
      </c>
      <c r="L47" s="19">
        <f t="shared" si="3"/>
        <v>490.86</v>
      </c>
      <c r="M47" s="19">
        <f t="shared" si="1"/>
        <v>5890.32</v>
      </c>
      <c r="N47" s="19">
        <f t="shared" si="2"/>
        <v>23561.279999999999</v>
      </c>
      <c r="O47" s="47"/>
    </row>
    <row r="48" spans="1:15" x14ac:dyDescent="0.25">
      <c r="A48" s="38"/>
      <c r="B48" s="42"/>
      <c r="C48" s="28"/>
      <c r="D48" s="50"/>
      <c r="E48" s="42"/>
      <c r="F48" s="38"/>
      <c r="G48" s="38"/>
      <c r="H48" s="21">
        <v>26</v>
      </c>
      <c r="I48" s="1" t="s">
        <v>312</v>
      </c>
      <c r="J48" s="1">
        <v>40</v>
      </c>
      <c r="K48" s="2">
        <v>1216</v>
      </c>
      <c r="L48" s="19">
        <f t="shared" si="3"/>
        <v>48640</v>
      </c>
      <c r="M48" s="19">
        <f t="shared" si="1"/>
        <v>583680</v>
      </c>
      <c r="N48" s="19">
        <f t="shared" si="2"/>
        <v>2334720</v>
      </c>
      <c r="O48" s="47"/>
    </row>
    <row r="49" spans="1:15" x14ac:dyDescent="0.25">
      <c r="A49" s="38"/>
      <c r="B49" s="42"/>
      <c r="C49" s="28"/>
      <c r="D49" s="50"/>
      <c r="E49" s="42"/>
      <c r="F49" s="38"/>
      <c r="G49" s="38"/>
      <c r="H49" s="21">
        <v>27</v>
      </c>
      <c r="I49" s="1" t="s">
        <v>313</v>
      </c>
      <c r="J49" s="1">
        <v>20</v>
      </c>
      <c r="K49" s="2">
        <v>2048</v>
      </c>
      <c r="L49" s="19">
        <f t="shared" si="3"/>
        <v>40960</v>
      </c>
      <c r="M49" s="19">
        <f t="shared" si="1"/>
        <v>491520</v>
      </c>
      <c r="N49" s="19">
        <f t="shared" si="2"/>
        <v>1966080</v>
      </c>
      <c r="O49" s="47"/>
    </row>
    <row r="50" spans="1:15" x14ac:dyDescent="0.25">
      <c r="A50" s="38"/>
      <c r="B50" s="42"/>
      <c r="C50" s="28"/>
      <c r="D50" s="50"/>
      <c r="E50" s="42"/>
      <c r="F50" s="38"/>
      <c r="G50" s="38"/>
      <c r="H50" s="21">
        <v>28</v>
      </c>
      <c r="I50" s="1" t="s">
        <v>314</v>
      </c>
      <c r="J50" s="1">
        <v>30</v>
      </c>
      <c r="K50" s="2">
        <v>1281.55</v>
      </c>
      <c r="L50" s="19">
        <f t="shared" si="3"/>
        <v>38446.5</v>
      </c>
      <c r="M50" s="19">
        <f t="shared" si="1"/>
        <v>461358</v>
      </c>
      <c r="N50" s="19">
        <f t="shared" si="2"/>
        <v>1845432</v>
      </c>
      <c r="O50" s="47"/>
    </row>
    <row r="51" spans="1:15" x14ac:dyDescent="0.25">
      <c r="A51" s="38"/>
      <c r="B51" s="42"/>
      <c r="C51" s="28"/>
      <c r="D51" s="50"/>
      <c r="E51" s="42"/>
      <c r="F51" s="38"/>
      <c r="G51" s="37">
        <v>2</v>
      </c>
      <c r="H51" s="21">
        <v>29</v>
      </c>
      <c r="I51" s="3" t="s">
        <v>315</v>
      </c>
      <c r="J51" s="3">
        <v>80</v>
      </c>
      <c r="K51" s="2">
        <v>1300</v>
      </c>
      <c r="L51" s="19">
        <f t="shared" si="3"/>
        <v>104000</v>
      </c>
      <c r="M51" s="19">
        <f t="shared" si="1"/>
        <v>1248000</v>
      </c>
      <c r="N51" s="19">
        <f t="shared" si="2"/>
        <v>4992000</v>
      </c>
      <c r="O51" s="47"/>
    </row>
    <row r="52" spans="1:15" x14ac:dyDescent="0.25">
      <c r="A52" s="38"/>
      <c r="B52" s="42"/>
      <c r="C52" s="28"/>
      <c r="D52" s="50"/>
      <c r="E52" s="42"/>
      <c r="F52" s="38"/>
      <c r="G52" s="37"/>
      <c r="H52" s="21">
        <v>30</v>
      </c>
      <c r="I52" s="3" t="s">
        <v>316</v>
      </c>
      <c r="J52" s="3">
        <v>80</v>
      </c>
      <c r="K52" s="2">
        <v>940.5</v>
      </c>
      <c r="L52" s="19">
        <f t="shared" si="3"/>
        <v>75240</v>
      </c>
      <c r="M52" s="19">
        <f t="shared" si="1"/>
        <v>902880</v>
      </c>
      <c r="N52" s="19">
        <f t="shared" si="2"/>
        <v>3611520</v>
      </c>
      <c r="O52" s="47"/>
    </row>
    <row r="53" spans="1:15" x14ac:dyDescent="0.25">
      <c r="A53" s="38"/>
      <c r="B53" s="42"/>
      <c r="C53" s="28"/>
      <c r="D53" s="50"/>
      <c r="E53" s="42"/>
      <c r="F53" s="38"/>
      <c r="G53" s="37"/>
      <c r="H53" s="21">
        <v>31</v>
      </c>
      <c r="I53" s="3" t="s">
        <v>317</v>
      </c>
      <c r="J53" s="3">
        <v>20</v>
      </c>
      <c r="K53" s="2">
        <v>1810.29</v>
      </c>
      <c r="L53" s="19">
        <f t="shared" si="3"/>
        <v>36205.800000000003</v>
      </c>
      <c r="M53" s="19">
        <f t="shared" si="1"/>
        <v>434469.60000000003</v>
      </c>
      <c r="N53" s="19">
        <f t="shared" si="2"/>
        <v>1737878.4000000001</v>
      </c>
      <c r="O53" s="47"/>
    </row>
    <row r="54" spans="1:15" x14ac:dyDescent="0.25">
      <c r="A54" s="38"/>
      <c r="B54" s="42"/>
      <c r="C54" s="28"/>
      <c r="D54" s="50"/>
      <c r="E54" s="42"/>
      <c r="F54" s="38"/>
      <c r="G54" s="37"/>
      <c r="H54" s="21">
        <v>32</v>
      </c>
      <c r="I54" s="3" t="s">
        <v>318</v>
      </c>
      <c r="J54" s="3">
        <v>20</v>
      </c>
      <c r="K54" s="2">
        <v>2090.7600000000002</v>
      </c>
      <c r="L54" s="19">
        <f t="shared" si="3"/>
        <v>41815.200000000004</v>
      </c>
      <c r="M54" s="19">
        <f t="shared" si="1"/>
        <v>501782.4</v>
      </c>
      <c r="N54" s="19">
        <f t="shared" si="2"/>
        <v>2007129.6</v>
      </c>
      <c r="O54" s="47"/>
    </row>
    <row r="55" spans="1:15" x14ac:dyDescent="0.25">
      <c r="A55" s="38"/>
      <c r="B55" s="42"/>
      <c r="C55" s="28"/>
      <c r="D55" s="50"/>
      <c r="E55" s="42"/>
      <c r="F55" s="38"/>
      <c r="G55" s="37"/>
      <c r="H55" s="21">
        <v>33</v>
      </c>
      <c r="I55" s="3" t="s">
        <v>319</v>
      </c>
      <c r="J55" s="3">
        <v>4</v>
      </c>
      <c r="K55" s="2">
        <v>2992.5</v>
      </c>
      <c r="L55" s="19">
        <f t="shared" si="3"/>
        <v>11970</v>
      </c>
      <c r="M55" s="19">
        <f t="shared" si="1"/>
        <v>143640</v>
      </c>
      <c r="N55" s="19">
        <f t="shared" si="2"/>
        <v>574560</v>
      </c>
      <c r="O55" s="47"/>
    </row>
    <row r="56" spans="1:15" x14ac:dyDescent="0.25">
      <c r="A56" s="38"/>
      <c r="B56" s="42"/>
      <c r="C56" s="28"/>
      <c r="D56" s="50"/>
      <c r="E56" s="42"/>
      <c r="F56" s="38"/>
      <c r="G56" s="37"/>
      <c r="H56" s="21">
        <v>34</v>
      </c>
      <c r="I56" s="3" t="s">
        <v>320</v>
      </c>
      <c r="J56" s="3">
        <v>45</v>
      </c>
      <c r="K56" s="2">
        <v>2470</v>
      </c>
      <c r="L56" s="19">
        <f t="shared" si="3"/>
        <v>111150</v>
      </c>
      <c r="M56" s="19">
        <f t="shared" si="1"/>
        <v>1333800</v>
      </c>
      <c r="N56" s="19">
        <f t="shared" si="2"/>
        <v>5335200</v>
      </c>
      <c r="O56" s="47"/>
    </row>
    <row r="57" spans="1:15" x14ac:dyDescent="0.25">
      <c r="A57" s="38"/>
      <c r="B57" s="42"/>
      <c r="C57" s="28"/>
      <c r="D57" s="50"/>
      <c r="E57" s="42"/>
      <c r="F57" s="38"/>
      <c r="G57" s="37"/>
      <c r="H57" s="21">
        <v>35</v>
      </c>
      <c r="I57" s="3" t="s">
        <v>321</v>
      </c>
      <c r="J57" s="3">
        <v>40</v>
      </c>
      <c r="K57" s="2">
        <v>875.66</v>
      </c>
      <c r="L57" s="19">
        <f t="shared" si="3"/>
        <v>35026.400000000001</v>
      </c>
      <c r="M57" s="19">
        <f t="shared" si="1"/>
        <v>420316.80000000005</v>
      </c>
      <c r="N57" s="19">
        <f t="shared" si="2"/>
        <v>1681267.2000000002</v>
      </c>
      <c r="O57" s="47"/>
    </row>
    <row r="58" spans="1:15" x14ac:dyDescent="0.25">
      <c r="A58" s="38"/>
      <c r="B58" s="42"/>
      <c r="C58" s="28"/>
      <c r="D58" s="50"/>
      <c r="E58" s="42"/>
      <c r="F58" s="38"/>
      <c r="G58" s="37"/>
      <c r="H58" s="21">
        <v>36</v>
      </c>
      <c r="I58" s="3" t="s">
        <v>322</v>
      </c>
      <c r="J58" s="3">
        <v>50</v>
      </c>
      <c r="K58" s="2">
        <v>1035.5</v>
      </c>
      <c r="L58" s="19">
        <f t="shared" si="3"/>
        <v>51775</v>
      </c>
      <c r="M58" s="19">
        <f t="shared" si="1"/>
        <v>621300</v>
      </c>
      <c r="N58" s="19">
        <f t="shared" si="2"/>
        <v>2485200</v>
      </c>
      <c r="O58" s="47"/>
    </row>
    <row r="59" spans="1:15" x14ac:dyDescent="0.25">
      <c r="A59" s="38"/>
      <c r="B59" s="42"/>
      <c r="C59" s="28"/>
      <c r="D59" s="50"/>
      <c r="E59" s="42"/>
      <c r="F59" s="38"/>
      <c r="G59" s="37"/>
      <c r="H59" s="21">
        <v>38</v>
      </c>
      <c r="I59" s="3" t="s">
        <v>323</v>
      </c>
      <c r="J59" s="3">
        <v>4</v>
      </c>
      <c r="K59" s="2">
        <v>5224.58</v>
      </c>
      <c r="L59" s="19">
        <f t="shared" si="3"/>
        <v>20898.32</v>
      </c>
      <c r="M59" s="19">
        <f t="shared" si="1"/>
        <v>250779.84</v>
      </c>
      <c r="N59" s="19">
        <f t="shared" si="2"/>
        <v>1003119.36</v>
      </c>
      <c r="O59" s="47"/>
    </row>
    <row r="60" spans="1:15" x14ac:dyDescent="0.25">
      <c r="A60" s="38"/>
      <c r="B60" s="42" t="s">
        <v>189</v>
      </c>
      <c r="C60" s="28"/>
      <c r="D60" s="50"/>
      <c r="E60" s="38" t="s">
        <v>324</v>
      </c>
      <c r="F60" s="38" t="s">
        <v>325</v>
      </c>
      <c r="G60" s="38">
        <v>3</v>
      </c>
      <c r="H60" s="21">
        <v>39</v>
      </c>
      <c r="I60" s="1" t="s">
        <v>326</v>
      </c>
      <c r="J60" s="1">
        <v>5</v>
      </c>
      <c r="K60" s="2">
        <v>4797</v>
      </c>
      <c r="L60" s="25">
        <f t="shared" si="3"/>
        <v>23985</v>
      </c>
      <c r="M60" s="25">
        <f t="shared" si="1"/>
        <v>287820</v>
      </c>
      <c r="N60" s="25">
        <f t="shared" si="2"/>
        <v>1151280</v>
      </c>
      <c r="O60" s="47"/>
    </row>
    <row r="61" spans="1:15" x14ac:dyDescent="0.25">
      <c r="A61" s="38"/>
      <c r="B61" s="42"/>
      <c r="C61" s="28"/>
      <c r="D61" s="50"/>
      <c r="E61" s="38"/>
      <c r="F61" s="38"/>
      <c r="G61" s="38"/>
      <c r="H61" s="21">
        <v>40</v>
      </c>
      <c r="I61" s="1" t="s">
        <v>327</v>
      </c>
      <c r="J61" s="1">
        <v>5</v>
      </c>
      <c r="K61" s="2">
        <v>5888</v>
      </c>
      <c r="L61" s="25">
        <f t="shared" si="3"/>
        <v>29440</v>
      </c>
      <c r="M61" s="25">
        <f t="shared" si="1"/>
        <v>353280</v>
      </c>
      <c r="N61" s="25">
        <f t="shared" si="2"/>
        <v>1413120</v>
      </c>
      <c r="O61" s="47"/>
    </row>
    <row r="62" spans="1:15" x14ac:dyDescent="0.25">
      <c r="A62" s="38"/>
      <c r="B62" s="42"/>
      <c r="C62" s="28"/>
      <c r="D62" s="50"/>
      <c r="E62" s="38"/>
      <c r="F62" s="38"/>
      <c r="G62" s="38"/>
      <c r="H62" s="21">
        <v>41</v>
      </c>
      <c r="I62" s="1" t="s">
        <v>328</v>
      </c>
      <c r="J62" s="1">
        <v>5</v>
      </c>
      <c r="K62" s="2">
        <v>3768</v>
      </c>
      <c r="L62" s="25">
        <f t="shared" si="3"/>
        <v>18840</v>
      </c>
      <c r="M62" s="25">
        <f t="shared" si="1"/>
        <v>226080</v>
      </c>
      <c r="N62" s="25">
        <f t="shared" si="2"/>
        <v>904320</v>
      </c>
      <c r="O62" s="47"/>
    </row>
    <row r="63" spans="1:15" x14ac:dyDescent="0.25">
      <c r="A63" s="38"/>
      <c r="B63" s="42"/>
      <c r="C63" s="28"/>
      <c r="D63" s="50"/>
      <c r="E63" s="38"/>
      <c r="F63" s="38"/>
      <c r="G63" s="38"/>
      <c r="H63" s="21">
        <v>42</v>
      </c>
      <c r="I63" s="1" t="s">
        <v>329</v>
      </c>
      <c r="J63" s="1">
        <v>5</v>
      </c>
      <c r="K63" s="2">
        <v>4036</v>
      </c>
      <c r="L63" s="25">
        <f t="shared" si="3"/>
        <v>20180</v>
      </c>
      <c r="M63" s="25">
        <f t="shared" si="1"/>
        <v>242160</v>
      </c>
      <c r="N63" s="25">
        <f t="shared" si="2"/>
        <v>968640</v>
      </c>
      <c r="O63" s="47"/>
    </row>
    <row r="64" spans="1:15" x14ac:dyDescent="0.25">
      <c r="A64" s="38"/>
      <c r="B64" s="42"/>
      <c r="C64" s="28"/>
      <c r="D64" s="50"/>
      <c r="E64" s="38"/>
      <c r="F64" s="38"/>
      <c r="G64" s="38"/>
      <c r="H64" s="21">
        <v>43</v>
      </c>
      <c r="I64" s="1" t="s">
        <v>330</v>
      </c>
      <c r="J64" s="1">
        <v>10</v>
      </c>
      <c r="K64" s="2">
        <v>3266</v>
      </c>
      <c r="L64" s="25">
        <f t="shared" si="3"/>
        <v>32660</v>
      </c>
      <c r="M64" s="25">
        <f t="shared" si="1"/>
        <v>391920</v>
      </c>
      <c r="N64" s="25">
        <f t="shared" si="2"/>
        <v>1567680</v>
      </c>
      <c r="O64" s="47"/>
    </row>
    <row r="65" spans="1:15" x14ac:dyDescent="0.25">
      <c r="A65" s="38"/>
      <c r="B65" s="42"/>
      <c r="C65" s="28"/>
      <c r="D65" s="50"/>
      <c r="E65" s="38"/>
      <c r="F65" s="38"/>
      <c r="G65" s="38"/>
      <c r="H65" s="21">
        <v>44</v>
      </c>
      <c r="I65" s="1" t="s">
        <v>331</v>
      </c>
      <c r="J65" s="1">
        <v>5</v>
      </c>
      <c r="K65" s="2">
        <v>2325</v>
      </c>
      <c r="L65" s="25">
        <f t="shared" si="3"/>
        <v>11625</v>
      </c>
      <c r="M65" s="25">
        <f t="shared" si="1"/>
        <v>139500</v>
      </c>
      <c r="N65" s="25">
        <f t="shared" si="2"/>
        <v>558000</v>
      </c>
      <c r="O65" s="47"/>
    </row>
    <row r="66" spans="1:15" x14ac:dyDescent="0.25">
      <c r="A66" s="38"/>
      <c r="B66" s="42" t="s">
        <v>182</v>
      </c>
      <c r="C66" s="28"/>
      <c r="D66" s="50"/>
      <c r="E66" s="38"/>
      <c r="F66" s="38"/>
      <c r="G66" s="38"/>
      <c r="H66" s="21">
        <v>55</v>
      </c>
      <c r="I66" s="1" t="s">
        <v>333</v>
      </c>
      <c r="J66" s="1">
        <v>1</v>
      </c>
      <c r="K66" s="2">
        <v>1230</v>
      </c>
      <c r="L66" s="25">
        <f t="shared" si="3"/>
        <v>1230</v>
      </c>
      <c r="M66" s="25">
        <f t="shared" si="1"/>
        <v>14760</v>
      </c>
      <c r="N66" s="25">
        <f t="shared" si="2"/>
        <v>59040</v>
      </c>
      <c r="O66" s="47"/>
    </row>
    <row r="67" spans="1:15" x14ac:dyDescent="0.25">
      <c r="A67" s="38"/>
      <c r="B67" s="42"/>
      <c r="C67" s="28"/>
      <c r="D67" s="50"/>
      <c r="E67" s="38"/>
      <c r="F67" s="38"/>
      <c r="G67" s="38"/>
      <c r="H67" s="21">
        <v>56</v>
      </c>
      <c r="I67" s="1" t="s">
        <v>334</v>
      </c>
      <c r="J67" s="1">
        <v>6</v>
      </c>
      <c r="K67" s="2">
        <v>1292</v>
      </c>
      <c r="L67" s="25">
        <f t="shared" si="3"/>
        <v>7752</v>
      </c>
      <c r="M67" s="25">
        <f t="shared" si="1"/>
        <v>93024</v>
      </c>
      <c r="N67" s="25">
        <f t="shared" si="2"/>
        <v>372096</v>
      </c>
      <c r="O67" s="47"/>
    </row>
    <row r="68" spans="1:15" x14ac:dyDescent="0.25">
      <c r="A68" s="38"/>
      <c r="B68" s="42"/>
      <c r="C68" s="28"/>
      <c r="D68" s="50"/>
      <c r="E68" s="38"/>
      <c r="F68" s="38"/>
      <c r="G68" s="38"/>
      <c r="H68" s="21">
        <v>57</v>
      </c>
      <c r="I68" s="1" t="s">
        <v>335</v>
      </c>
      <c r="J68" s="1">
        <v>4</v>
      </c>
      <c r="K68" s="2">
        <v>4500</v>
      </c>
      <c r="L68" s="25">
        <f t="shared" si="3"/>
        <v>18000</v>
      </c>
      <c r="M68" s="25">
        <f t="shared" si="1"/>
        <v>216000</v>
      </c>
      <c r="N68" s="25">
        <f t="shared" si="2"/>
        <v>864000</v>
      </c>
      <c r="O68" s="47"/>
    </row>
    <row r="69" spans="1:15" x14ac:dyDescent="0.25">
      <c r="A69" s="38"/>
      <c r="B69" s="42"/>
      <c r="C69" s="28"/>
      <c r="D69" s="50"/>
      <c r="E69" s="38"/>
      <c r="F69" s="38"/>
      <c r="G69" s="38"/>
      <c r="H69" s="21">
        <v>58</v>
      </c>
      <c r="I69" s="1" t="s">
        <v>336</v>
      </c>
      <c r="J69" s="1">
        <v>1</v>
      </c>
      <c r="K69" s="2">
        <v>3690</v>
      </c>
      <c r="L69" s="25">
        <f t="shared" si="3"/>
        <v>3690</v>
      </c>
      <c r="M69" s="25">
        <f t="shared" si="1"/>
        <v>44280</v>
      </c>
      <c r="N69" s="25">
        <f t="shared" si="2"/>
        <v>177120</v>
      </c>
      <c r="O69" s="47"/>
    </row>
    <row r="70" spans="1:15" x14ac:dyDescent="0.25">
      <c r="A70" s="38"/>
      <c r="B70" s="42"/>
      <c r="C70" s="28"/>
      <c r="D70" s="50"/>
      <c r="E70" s="38"/>
      <c r="F70" s="38"/>
      <c r="G70" s="38"/>
      <c r="H70" s="21">
        <v>59</v>
      </c>
      <c r="I70" s="1" t="s">
        <v>337</v>
      </c>
      <c r="J70" s="1">
        <v>6</v>
      </c>
      <c r="K70" s="2">
        <v>740</v>
      </c>
      <c r="L70" s="25">
        <f t="shared" si="3"/>
        <v>4440</v>
      </c>
      <c r="M70" s="25">
        <f t="shared" si="1"/>
        <v>53280</v>
      </c>
      <c r="N70" s="25">
        <f t="shared" si="2"/>
        <v>213120</v>
      </c>
      <c r="O70" s="47"/>
    </row>
    <row r="71" spans="1:15" x14ac:dyDescent="0.25">
      <c r="A71" s="38"/>
      <c r="B71" s="42"/>
      <c r="C71" s="28"/>
      <c r="D71" s="50"/>
      <c r="E71" s="38"/>
      <c r="F71" s="38"/>
      <c r="G71" s="38"/>
      <c r="H71" s="21">
        <v>60</v>
      </c>
      <c r="I71" s="1" t="s">
        <v>338</v>
      </c>
      <c r="J71" s="1">
        <v>8</v>
      </c>
      <c r="K71" s="2">
        <v>840</v>
      </c>
      <c r="L71" s="25">
        <f t="shared" si="3"/>
        <v>6720</v>
      </c>
      <c r="M71" s="25">
        <f t="shared" si="1"/>
        <v>80640</v>
      </c>
      <c r="N71" s="25">
        <f t="shared" si="2"/>
        <v>322560</v>
      </c>
      <c r="O71" s="47"/>
    </row>
    <row r="72" spans="1:15" x14ac:dyDescent="0.25">
      <c r="A72" s="38"/>
      <c r="B72" s="42"/>
      <c r="C72" s="28"/>
      <c r="D72" s="50"/>
      <c r="E72" s="38"/>
      <c r="F72" s="38"/>
      <c r="G72" s="38"/>
      <c r="H72" s="21">
        <v>61</v>
      </c>
      <c r="I72" s="1" t="s">
        <v>339</v>
      </c>
      <c r="J72" s="1">
        <v>1</v>
      </c>
      <c r="K72" s="2">
        <v>2279</v>
      </c>
      <c r="L72" s="25">
        <f t="shared" si="3"/>
        <v>2279</v>
      </c>
      <c r="M72" s="25">
        <f t="shared" si="1"/>
        <v>27348</v>
      </c>
      <c r="N72" s="25">
        <f t="shared" si="2"/>
        <v>109392</v>
      </c>
      <c r="O72" s="47"/>
    </row>
    <row r="73" spans="1:15" x14ac:dyDescent="0.25">
      <c r="A73" s="38"/>
      <c r="B73" s="42"/>
      <c r="C73" s="28"/>
      <c r="D73" s="50"/>
      <c r="E73" s="38"/>
      <c r="F73" s="38"/>
      <c r="G73" s="38"/>
      <c r="H73" s="21">
        <v>62</v>
      </c>
      <c r="I73" s="1" t="s">
        <v>340</v>
      </c>
      <c r="J73" s="1">
        <v>1</v>
      </c>
      <c r="K73" s="2">
        <v>2032.9</v>
      </c>
      <c r="L73" s="25">
        <f t="shared" si="3"/>
        <v>2032.9</v>
      </c>
      <c r="M73" s="25">
        <f t="shared" si="1"/>
        <v>24394.800000000003</v>
      </c>
      <c r="N73" s="25">
        <f t="shared" si="2"/>
        <v>97579.200000000012</v>
      </c>
      <c r="O73" s="47"/>
    </row>
    <row r="74" spans="1:15" x14ac:dyDescent="0.25">
      <c r="A74" s="38"/>
      <c r="B74" s="42"/>
      <c r="C74" s="28"/>
      <c r="D74" s="50"/>
      <c r="E74" s="38"/>
      <c r="F74" s="38"/>
      <c r="G74" s="38"/>
      <c r="H74" s="21">
        <v>63</v>
      </c>
      <c r="I74" s="1" t="s">
        <v>341</v>
      </c>
      <c r="J74" s="1">
        <v>5</v>
      </c>
      <c r="K74" s="2">
        <v>2330</v>
      </c>
      <c r="L74" s="25">
        <f t="shared" si="3"/>
        <v>11650</v>
      </c>
      <c r="M74" s="25">
        <f t="shared" si="1"/>
        <v>139800</v>
      </c>
      <c r="N74" s="25">
        <f t="shared" si="2"/>
        <v>559200</v>
      </c>
      <c r="O74" s="47"/>
    </row>
    <row r="75" spans="1:15" x14ac:dyDescent="0.25">
      <c r="A75" s="38"/>
      <c r="B75" s="42"/>
      <c r="C75" s="28"/>
      <c r="D75" s="50"/>
      <c r="E75" s="38"/>
      <c r="F75" s="38"/>
      <c r="G75" s="38"/>
      <c r="H75" s="21">
        <v>64</v>
      </c>
      <c r="I75" s="1" t="s">
        <v>342</v>
      </c>
      <c r="J75" s="1">
        <v>5</v>
      </c>
      <c r="K75" s="2">
        <v>35</v>
      </c>
      <c r="L75" s="25">
        <f t="shared" si="3"/>
        <v>175</v>
      </c>
      <c r="M75" s="25">
        <f t="shared" si="1"/>
        <v>2100</v>
      </c>
      <c r="N75" s="25">
        <f t="shared" si="2"/>
        <v>8400</v>
      </c>
      <c r="O75" s="47"/>
    </row>
    <row r="76" spans="1:15" x14ac:dyDescent="0.25">
      <c r="A76" s="38"/>
      <c r="B76" s="42"/>
      <c r="C76" s="28"/>
      <c r="D76" s="50"/>
      <c r="E76" s="38"/>
      <c r="F76" s="38"/>
      <c r="G76" s="38"/>
      <c r="H76" s="21">
        <v>65</v>
      </c>
      <c r="I76" s="1" t="s">
        <v>343</v>
      </c>
      <c r="J76" s="1">
        <v>3</v>
      </c>
      <c r="K76" s="2">
        <v>750</v>
      </c>
      <c r="L76" s="25">
        <f t="shared" si="3"/>
        <v>2250</v>
      </c>
      <c r="M76" s="25">
        <f t="shared" si="1"/>
        <v>27000</v>
      </c>
      <c r="N76" s="25">
        <f t="shared" si="2"/>
        <v>108000</v>
      </c>
      <c r="O76" s="47"/>
    </row>
    <row r="77" spans="1:15" x14ac:dyDescent="0.25">
      <c r="A77" s="38"/>
      <c r="B77" s="42"/>
      <c r="C77" s="28"/>
      <c r="D77" s="50"/>
      <c r="E77" s="38"/>
      <c r="F77" s="38"/>
      <c r="G77" s="38"/>
      <c r="H77" s="21">
        <v>66</v>
      </c>
      <c r="I77" s="1" t="s">
        <v>344</v>
      </c>
      <c r="J77" s="1">
        <v>3</v>
      </c>
      <c r="K77" s="2">
        <v>128.6</v>
      </c>
      <c r="L77" s="25">
        <f t="shared" si="3"/>
        <v>385.79999999999995</v>
      </c>
      <c r="M77" s="25">
        <f t="shared" si="1"/>
        <v>4629.5999999999995</v>
      </c>
      <c r="N77" s="25">
        <f t="shared" si="2"/>
        <v>18518.399999999998</v>
      </c>
      <c r="O77" s="47"/>
    </row>
    <row r="78" spans="1:15" x14ac:dyDescent="0.25">
      <c r="A78" s="38"/>
      <c r="B78" s="42"/>
      <c r="C78" s="28"/>
      <c r="D78" s="50"/>
      <c r="E78" s="38"/>
      <c r="F78" s="38"/>
      <c r="G78" s="38"/>
      <c r="H78" s="21">
        <v>67</v>
      </c>
      <c r="I78" s="1" t="s">
        <v>345</v>
      </c>
      <c r="J78" s="1">
        <v>2</v>
      </c>
      <c r="K78" s="2">
        <v>509</v>
      </c>
      <c r="L78" s="25">
        <f t="shared" si="3"/>
        <v>1018</v>
      </c>
      <c r="M78" s="25">
        <f t="shared" si="1"/>
        <v>12216</v>
      </c>
      <c r="N78" s="25">
        <f t="shared" si="2"/>
        <v>48864</v>
      </c>
      <c r="O78" s="47"/>
    </row>
    <row r="79" spans="1:15" x14ac:dyDescent="0.25">
      <c r="A79" s="38"/>
      <c r="B79" s="42"/>
      <c r="C79" s="28"/>
      <c r="D79" s="50"/>
      <c r="E79" s="38"/>
      <c r="F79" s="38"/>
      <c r="G79" s="38"/>
      <c r="H79" s="21">
        <v>68</v>
      </c>
      <c r="I79" s="1" t="s">
        <v>346</v>
      </c>
      <c r="J79" s="1">
        <v>1</v>
      </c>
      <c r="K79" s="2">
        <v>1300</v>
      </c>
      <c r="L79" s="25">
        <f t="shared" si="3"/>
        <v>1300</v>
      </c>
      <c r="M79" s="25">
        <f t="shared" si="1"/>
        <v>15600</v>
      </c>
      <c r="N79" s="25">
        <f t="shared" si="2"/>
        <v>62400</v>
      </c>
      <c r="O79" s="47"/>
    </row>
    <row r="80" spans="1:15" x14ac:dyDescent="0.25">
      <c r="A80" s="38"/>
      <c r="B80" s="42"/>
      <c r="C80" s="28"/>
      <c r="D80" s="50"/>
      <c r="E80" s="38"/>
      <c r="F80" s="38"/>
      <c r="G80" s="38"/>
      <c r="H80" s="21">
        <v>69</v>
      </c>
      <c r="I80" s="1" t="s">
        <v>347</v>
      </c>
      <c r="J80" s="1">
        <v>1</v>
      </c>
      <c r="K80" s="2">
        <v>3840</v>
      </c>
      <c r="L80" s="25">
        <f t="shared" si="3"/>
        <v>3840</v>
      </c>
      <c r="M80" s="25">
        <f t="shared" si="1"/>
        <v>46080</v>
      </c>
      <c r="N80" s="25">
        <f t="shared" si="2"/>
        <v>184320</v>
      </c>
      <c r="O80" s="47"/>
    </row>
    <row r="81" spans="1:15" x14ac:dyDescent="0.25">
      <c r="A81" s="38"/>
      <c r="B81" s="11" t="s">
        <v>198</v>
      </c>
      <c r="C81" s="29"/>
      <c r="D81" s="51"/>
      <c r="E81" s="1" t="s">
        <v>348</v>
      </c>
      <c r="F81" s="1" t="s">
        <v>349</v>
      </c>
      <c r="G81" s="1">
        <v>8</v>
      </c>
      <c r="H81" s="21">
        <v>74</v>
      </c>
      <c r="I81" s="1" t="s">
        <v>350</v>
      </c>
      <c r="J81" s="1">
        <v>10</v>
      </c>
      <c r="K81" s="2">
        <v>1832.5</v>
      </c>
      <c r="L81" s="25">
        <f t="shared" si="3"/>
        <v>18325</v>
      </c>
      <c r="M81" s="25">
        <f t="shared" si="1"/>
        <v>219900</v>
      </c>
      <c r="N81" s="25">
        <f t="shared" si="2"/>
        <v>879600</v>
      </c>
      <c r="O81" s="48"/>
    </row>
  </sheetData>
  <mergeCells count="30">
    <mergeCell ref="B66:B80"/>
    <mergeCell ref="A23:A81"/>
    <mergeCell ref="O23:O81"/>
    <mergeCell ref="D23:D81"/>
    <mergeCell ref="B23:B59"/>
    <mergeCell ref="G51:G59"/>
    <mergeCell ref="B60:B65"/>
    <mergeCell ref="G60:G80"/>
    <mergeCell ref="G23:G50"/>
    <mergeCell ref="F23:F59"/>
    <mergeCell ref="E23:E59"/>
    <mergeCell ref="P4:P20"/>
    <mergeCell ref="F60:F80"/>
    <mergeCell ref="E60:E80"/>
    <mergeCell ref="A2:O2"/>
    <mergeCell ref="A4:A20"/>
    <mergeCell ref="O4:O20"/>
    <mergeCell ref="O21:O22"/>
    <mergeCell ref="F21:F22"/>
    <mergeCell ref="E21:E22"/>
    <mergeCell ref="D21:D22"/>
    <mergeCell ref="B21:B22"/>
    <mergeCell ref="A21:A22"/>
    <mergeCell ref="G4:G17"/>
    <mergeCell ref="G18:G20"/>
    <mergeCell ref="E4:E20"/>
    <mergeCell ref="F4:F20"/>
    <mergeCell ref="B4:B20"/>
    <mergeCell ref="D4:D20"/>
    <mergeCell ref="G21:G2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D62C8-7756-4D5B-A699-53F19AE81356}">
  <dimension ref="A1"/>
  <sheetViews>
    <sheetView workbookViewId="0">
      <selection activeCell="H12" sqref="H12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24E5F-2C91-4F1D-B8E4-05793400B508}">
  <dimension ref="A2:G6"/>
  <sheetViews>
    <sheetView workbookViewId="0">
      <selection activeCell="D15" sqref="D15"/>
    </sheetView>
  </sheetViews>
  <sheetFormatPr defaultRowHeight="15" x14ac:dyDescent="0.25"/>
  <cols>
    <col min="1" max="1" width="24.28515625" bestFit="1" customWidth="1"/>
    <col min="2" max="2" width="16" customWidth="1"/>
    <col min="3" max="3" width="16.42578125" customWidth="1"/>
    <col min="4" max="4" width="25.85546875" bestFit="1" customWidth="1"/>
    <col min="5" max="5" width="20.42578125" bestFit="1" customWidth="1"/>
  </cols>
  <sheetData>
    <row r="2" spans="1:7" ht="18.75" x14ac:dyDescent="0.25">
      <c r="A2" s="52"/>
      <c r="B2" s="52"/>
      <c r="C2" s="52"/>
      <c r="D2" s="52"/>
      <c r="E2" s="52"/>
      <c r="F2" s="22"/>
      <c r="G2" s="22"/>
    </row>
    <row r="3" spans="1:7" x14ac:dyDescent="0.25">
      <c r="A3" s="24"/>
      <c r="B3" s="24"/>
      <c r="C3" s="24"/>
      <c r="D3" s="24"/>
      <c r="E3" s="24"/>
    </row>
    <row r="4" spans="1:7" x14ac:dyDescent="0.25">
      <c r="A4" s="24"/>
      <c r="B4" s="24"/>
      <c r="C4" s="24"/>
      <c r="D4" s="24"/>
      <c r="E4" s="24"/>
    </row>
    <row r="5" spans="1:7" x14ac:dyDescent="0.25">
      <c r="A5" s="23"/>
      <c r="E5" s="23"/>
    </row>
    <row r="6" spans="1:7" x14ac:dyDescent="0.25">
      <c r="A6" s="23"/>
      <c r="E6" s="23"/>
    </row>
  </sheetData>
  <mergeCells count="1">
    <mergeCell ref="A2:E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CONTROLE DE CONTRATOS</vt:lpstr>
      <vt:lpstr>CONTROLE DE ATA</vt:lpstr>
      <vt:lpstr>Planilha4</vt:lpstr>
      <vt:lpstr>Planilha3</vt:lpstr>
      <vt:lpstr>'CONTROLE DE CONTRATOS'!Area_de_impressao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Gabriela Melo de Andrade Cruz</dc:creator>
  <cp:lastModifiedBy>Guilherme Diangelis Gomes</cp:lastModifiedBy>
  <cp:lastPrinted>2025-11-25T13:32:09Z</cp:lastPrinted>
  <dcterms:created xsi:type="dcterms:W3CDTF">2025-10-15T15:19:54Z</dcterms:created>
  <dcterms:modified xsi:type="dcterms:W3CDTF">2025-11-25T13:32:42Z</dcterms:modified>
</cp:coreProperties>
</file>